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4" activeTab="4"/>
  </bookViews>
  <sheets>
    <sheet name="2020" sheetId="1" state="hidden" r:id="rId1"/>
    <sheet name="ВСЕ ПО ШКОЛЕ." sheetId="2" state="hidden" r:id="rId2"/>
    <sheet name="Расч.баз.оклада" sheetId="3" state="hidden" r:id="rId3"/>
    <sheet name="Кратность руководителя" sheetId="4" state="hidden" r:id="rId4"/>
    <sheet name="РАСПИСАНИЕ ВД" sheetId="5" r:id="rId5"/>
  </sheets>
  <definedNames>
    <definedName name="_xlnm._FilterDatabase" localSheetId="1">'ВСЕ ПО ШКОЛЕ.'!$H$2:$H$202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1" i="5" l="1"/>
  <c r="G80" i="5"/>
  <c r="E6" i="4"/>
  <c r="D14" i="3"/>
  <c r="D13" i="3"/>
  <c r="D12" i="3"/>
  <c r="D11" i="3"/>
  <c r="D10" i="3"/>
  <c r="D9" i="3"/>
  <c r="D8" i="3"/>
  <c r="D7" i="3"/>
  <c r="D6" i="3"/>
  <c r="D5" i="3"/>
  <c r="AE164" i="2"/>
  <c r="AE165" i="2" s="1"/>
  <c r="AB164" i="2"/>
  <c r="AB165" i="2" s="1"/>
  <c r="AA164" i="2"/>
  <c r="Z164" i="2"/>
  <c r="Y164" i="2"/>
  <c r="Y165" i="2" s="1"/>
  <c r="X164" i="2"/>
  <c r="X165" i="2" s="1"/>
  <c r="W164" i="2"/>
  <c r="V164" i="2"/>
  <c r="U164" i="2"/>
  <c r="U165" i="2" s="1"/>
  <c r="T164" i="2"/>
  <c r="T165" i="2" s="1"/>
  <c r="S164" i="2"/>
  <c r="R164" i="2"/>
  <c r="Q164" i="2"/>
  <c r="Q165" i="2" s="1"/>
  <c r="P164" i="2"/>
  <c r="P165" i="2" s="1"/>
  <c r="O164" i="2"/>
  <c r="N164" i="2"/>
  <c r="M164" i="2"/>
  <c r="M165" i="2" s="1"/>
  <c r="E164" i="2"/>
  <c r="E165" i="2" s="1"/>
  <c r="L163" i="2"/>
  <c r="AC163" i="2" s="1"/>
  <c r="K163" i="2"/>
  <c r="K162" i="2"/>
  <c r="L162" i="2" s="1"/>
  <c r="AC162" i="2" s="1"/>
  <c r="L161" i="2"/>
  <c r="AC161" i="2" s="1"/>
  <c r="K161" i="2"/>
  <c r="K160" i="2"/>
  <c r="L160" i="2" s="1"/>
  <c r="AC160" i="2" s="1"/>
  <c r="K159" i="2"/>
  <c r="L159" i="2" s="1"/>
  <c r="AC159" i="2" s="1"/>
  <c r="K158" i="2"/>
  <c r="L158" i="2" s="1"/>
  <c r="AC158" i="2" s="1"/>
  <c r="K157" i="2"/>
  <c r="L157" i="2" s="1"/>
  <c r="AC157" i="2" s="1"/>
  <c r="K156" i="2"/>
  <c r="L156" i="2" s="1"/>
  <c r="AE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E155" i="2"/>
  <c r="K154" i="2"/>
  <c r="L154" i="2" s="1"/>
  <c r="AC154" i="2" s="1"/>
  <c r="K153" i="2"/>
  <c r="L153" i="2" s="1"/>
  <c r="AC153" i="2" s="1"/>
  <c r="K152" i="2"/>
  <c r="L152" i="2" s="1"/>
  <c r="AC152" i="2" s="1"/>
  <c r="K151" i="2"/>
  <c r="L151" i="2" s="1"/>
  <c r="AC151" i="2" s="1"/>
  <c r="L150" i="2"/>
  <c r="AC150" i="2" s="1"/>
  <c r="K150" i="2"/>
  <c r="K149" i="2"/>
  <c r="L149" i="2" s="1"/>
  <c r="AC149" i="2" s="1"/>
  <c r="L148" i="2"/>
  <c r="AC148" i="2" s="1"/>
  <c r="K148" i="2"/>
  <c r="K147" i="2"/>
  <c r="L147" i="2" s="1"/>
  <c r="AC147" i="2" s="1"/>
  <c r="K146" i="2"/>
  <c r="L146" i="2" s="1"/>
  <c r="AC146" i="2" s="1"/>
  <c r="K145" i="2"/>
  <c r="L145" i="2" s="1"/>
  <c r="AC145" i="2" s="1"/>
  <c r="K144" i="2"/>
  <c r="L144" i="2" s="1"/>
  <c r="AC144" i="2" s="1"/>
  <c r="K143" i="2"/>
  <c r="L143" i="2" s="1"/>
  <c r="AC143" i="2" s="1"/>
  <c r="L142" i="2"/>
  <c r="AC142" i="2" s="1"/>
  <c r="K142" i="2"/>
  <c r="K141" i="2"/>
  <c r="L141" i="2" s="1"/>
  <c r="AC141" i="2" s="1"/>
  <c r="K140" i="2"/>
  <c r="L140" i="2" s="1"/>
  <c r="AC140" i="2" s="1"/>
  <c r="K139" i="2"/>
  <c r="L139" i="2" s="1"/>
  <c r="AC139" i="2" s="1"/>
  <c r="K138" i="2"/>
  <c r="L138" i="2" s="1"/>
  <c r="AC138" i="2" s="1"/>
  <c r="K137" i="2"/>
  <c r="L137" i="2" s="1"/>
  <c r="AC137" i="2" s="1"/>
  <c r="L136" i="2"/>
  <c r="AC136" i="2" s="1"/>
  <c r="K136" i="2"/>
  <c r="K135" i="2"/>
  <c r="L135" i="2" s="1"/>
  <c r="AC135" i="2" s="1"/>
  <c r="K134" i="2"/>
  <c r="L134" i="2" s="1"/>
  <c r="AC134" i="2" s="1"/>
  <c r="K133" i="2"/>
  <c r="L133" i="2" s="1"/>
  <c r="AC133" i="2" s="1"/>
  <c r="K132" i="2"/>
  <c r="L132" i="2" s="1"/>
  <c r="AC132" i="2" s="1"/>
  <c r="K131" i="2"/>
  <c r="L131" i="2" s="1"/>
  <c r="AC131" i="2" s="1"/>
  <c r="L130" i="2"/>
  <c r="AC130" i="2" s="1"/>
  <c r="K130" i="2"/>
  <c r="K129" i="2"/>
  <c r="L129" i="2" s="1"/>
  <c r="AC129" i="2" s="1"/>
  <c r="L128" i="2"/>
  <c r="AC128" i="2" s="1"/>
  <c r="K128" i="2"/>
  <c r="K127" i="2"/>
  <c r="L127" i="2" s="1"/>
  <c r="AC127" i="2" s="1"/>
  <c r="K126" i="2"/>
  <c r="L126" i="2" s="1"/>
  <c r="AC126" i="2" s="1"/>
  <c r="K125" i="2"/>
  <c r="L125" i="2" s="1"/>
  <c r="AC125" i="2" s="1"/>
  <c r="K124" i="2"/>
  <c r="L124" i="2" s="1"/>
  <c r="AC124" i="2" s="1"/>
  <c r="K123" i="2"/>
  <c r="L123" i="2" s="1"/>
  <c r="AC123" i="2" s="1"/>
  <c r="L122" i="2"/>
  <c r="AC122" i="2" s="1"/>
  <c r="K122" i="2"/>
  <c r="AE120" i="2"/>
  <c r="AD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E120" i="2"/>
  <c r="K119" i="2"/>
  <c r="L119" i="2" s="1"/>
  <c r="L120" i="2" s="1"/>
  <c r="AE118" i="2"/>
  <c r="AB118" i="2"/>
  <c r="AA118" i="2"/>
  <c r="Z118" i="2"/>
  <c r="Y118" i="2"/>
  <c r="X118" i="2"/>
  <c r="W118" i="2"/>
  <c r="V118" i="2"/>
  <c r="U118" i="2"/>
  <c r="S118" i="2"/>
  <c r="R118" i="2"/>
  <c r="Q118" i="2"/>
  <c r="P118" i="2"/>
  <c r="O118" i="2"/>
  <c r="N118" i="2"/>
  <c r="M118" i="2"/>
  <c r="E118" i="2"/>
  <c r="K117" i="2"/>
  <c r="T117" i="2" s="1"/>
  <c r="K116" i="2"/>
  <c r="L116" i="2" s="1"/>
  <c r="K115" i="2"/>
  <c r="L115" i="2" s="1"/>
  <c r="AC115" i="2" s="1"/>
  <c r="AF115" i="2" s="1"/>
  <c r="K114" i="2"/>
  <c r="L114" i="2" s="1"/>
  <c r="AC114" i="2" s="1"/>
  <c r="AF114" i="2" s="1"/>
  <c r="L113" i="2"/>
  <c r="AC113" i="2" s="1"/>
  <c r="K113" i="2"/>
  <c r="K112" i="2"/>
  <c r="L112" i="2" s="1"/>
  <c r="AC112" i="2" s="1"/>
  <c r="L111" i="2"/>
  <c r="AC111" i="2" s="1"/>
  <c r="K111" i="2"/>
  <c r="K110" i="2"/>
  <c r="L110" i="2" s="1"/>
  <c r="AC110" i="2" s="1"/>
  <c r="K109" i="2"/>
  <c r="L109" i="2" s="1"/>
  <c r="AC109" i="2" s="1"/>
  <c r="K108" i="2"/>
  <c r="L108" i="2" s="1"/>
  <c r="AC108" i="2" s="1"/>
  <c r="K107" i="2"/>
  <c r="L107" i="2" s="1"/>
  <c r="AC107" i="2" s="1"/>
  <c r="K106" i="2"/>
  <c r="L106" i="2" s="1"/>
  <c r="AC106" i="2" s="1"/>
  <c r="L105" i="2"/>
  <c r="AC105" i="2" s="1"/>
  <c r="K105" i="2"/>
  <c r="K104" i="2"/>
  <c r="L104" i="2" s="1"/>
  <c r="AC104" i="2" s="1"/>
  <c r="L103" i="2"/>
  <c r="AC103" i="2" s="1"/>
  <c r="K103" i="2"/>
  <c r="K102" i="2"/>
  <c r="L102" i="2" s="1"/>
  <c r="AC102" i="2" s="1"/>
  <c r="K101" i="2"/>
  <c r="L101" i="2" s="1"/>
  <c r="AC101" i="2" s="1"/>
  <c r="K100" i="2"/>
  <c r="L100" i="2" s="1"/>
  <c r="AC100" i="2" s="1"/>
  <c r="K99" i="2"/>
  <c r="L99" i="2" s="1"/>
  <c r="AC99" i="2" s="1"/>
  <c r="AC98" i="2"/>
  <c r="K98" i="2"/>
  <c r="L98" i="2" s="1"/>
  <c r="AE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E97" i="2"/>
  <c r="K96" i="2"/>
  <c r="L96" i="2" s="1"/>
  <c r="AC96" i="2" s="1"/>
  <c r="K95" i="2"/>
  <c r="L95" i="2" s="1"/>
  <c r="AC95" i="2" s="1"/>
  <c r="AF95" i="2" s="1"/>
  <c r="K94" i="2"/>
  <c r="L94" i="2" s="1"/>
  <c r="AC94" i="2" s="1"/>
  <c r="L93" i="2"/>
  <c r="AC93" i="2" s="1"/>
  <c r="AF93" i="2" s="1"/>
  <c r="K93" i="2"/>
  <c r="K92" i="2"/>
  <c r="L92" i="2" s="1"/>
  <c r="AC92" i="2" s="1"/>
  <c r="K91" i="2"/>
  <c r="L91" i="2" s="1"/>
  <c r="AC91" i="2" s="1"/>
  <c r="K90" i="2"/>
  <c r="L90" i="2" s="1"/>
  <c r="AE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E89" i="2"/>
  <c r="L88" i="2"/>
  <c r="AC88" i="2" s="1"/>
  <c r="K88" i="2"/>
  <c r="K87" i="2"/>
  <c r="L87" i="2" s="1"/>
  <c r="AC87" i="2" s="1"/>
  <c r="K86" i="2"/>
  <c r="L86" i="2" s="1"/>
  <c r="AC86" i="2" s="1"/>
  <c r="K85" i="2"/>
  <c r="L85" i="2" s="1"/>
  <c r="AC85" i="2" s="1"/>
  <c r="K84" i="2"/>
  <c r="L84" i="2" s="1"/>
  <c r="AC84" i="2" s="1"/>
  <c r="L83" i="2"/>
  <c r="AC83" i="2" s="1"/>
  <c r="AF83" i="2" s="1"/>
  <c r="K83" i="2"/>
  <c r="K82" i="2"/>
  <c r="L82" i="2" s="1"/>
  <c r="AB80" i="2"/>
  <c r="Y80" i="2"/>
  <c r="Y81" i="2" s="1"/>
  <c r="X80" i="2"/>
  <c r="W80" i="2"/>
  <c r="V80" i="2"/>
  <c r="U80" i="2"/>
  <c r="R80" i="2"/>
  <c r="Q80" i="2"/>
  <c r="P80" i="2"/>
  <c r="M80" i="2"/>
  <c r="L80" i="2"/>
  <c r="E80" i="2"/>
  <c r="C4" i="3" s="1"/>
  <c r="AE79" i="2"/>
  <c r="AE81" i="2" s="1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E79" i="2"/>
  <c r="M78" i="2"/>
  <c r="AC78" i="2" s="1"/>
  <c r="AF78" i="2" s="1"/>
  <c r="K78" i="2"/>
  <c r="L78" i="2" s="1"/>
  <c r="K77" i="2"/>
  <c r="L77" i="2" s="1"/>
  <c r="AC77" i="2" s="1"/>
  <c r="AF77" i="2" s="1"/>
  <c r="K76" i="2"/>
  <c r="L76" i="2" s="1"/>
  <c r="AC76" i="2" s="1"/>
  <c r="AF76" i="2" s="1"/>
  <c r="M75" i="2"/>
  <c r="K75" i="2"/>
  <c r="L75" i="2" s="1"/>
  <c r="AC75" i="2" s="1"/>
  <c r="AF75" i="2" s="1"/>
  <c r="M74" i="2"/>
  <c r="K74" i="2"/>
  <c r="L74" i="2" s="1"/>
  <c r="M73" i="2"/>
  <c r="K73" i="2"/>
  <c r="L73" i="2" s="1"/>
  <c r="AC73" i="2" s="1"/>
  <c r="AF73" i="2" s="1"/>
  <c r="M72" i="2"/>
  <c r="AC72" i="2" s="1"/>
  <c r="AF72" i="2" s="1"/>
  <c r="K72" i="2"/>
  <c r="L72" i="2" s="1"/>
  <c r="K71" i="2"/>
  <c r="L71" i="2" s="1"/>
  <c r="AC71" i="2" s="1"/>
  <c r="AF71" i="2" s="1"/>
  <c r="M70" i="2"/>
  <c r="L70" i="2"/>
  <c r="AC70" i="2" s="1"/>
  <c r="AF70" i="2" s="1"/>
  <c r="K70" i="2"/>
  <c r="M69" i="2"/>
  <c r="K69" i="2"/>
  <c r="L69" i="2" s="1"/>
  <c r="K68" i="2"/>
  <c r="L68" i="2" s="1"/>
  <c r="AE67" i="2"/>
  <c r="AB67" i="2"/>
  <c r="AA67" i="2"/>
  <c r="Z67" i="2"/>
  <c r="Y67" i="2"/>
  <c r="U67" i="2"/>
  <c r="T67" i="2"/>
  <c r="S67" i="2"/>
  <c r="R67" i="2"/>
  <c r="Q67" i="2"/>
  <c r="P67" i="2"/>
  <c r="O67" i="2"/>
  <c r="N67" i="2"/>
  <c r="E67" i="2"/>
  <c r="M66" i="2"/>
  <c r="AC66" i="2" s="1"/>
  <c r="AF66" i="2" s="1"/>
  <c r="K66" i="2"/>
  <c r="L66" i="2" s="1"/>
  <c r="V65" i="2"/>
  <c r="K65" i="2"/>
  <c r="L65" i="2" s="1"/>
  <c r="AC65" i="2" s="1"/>
  <c r="AF65" i="2" s="1"/>
  <c r="K64" i="2"/>
  <c r="L64" i="2" s="1"/>
  <c r="AC64" i="2" s="1"/>
  <c r="AF64" i="2" s="1"/>
  <c r="X63" i="2"/>
  <c r="K63" i="2"/>
  <c r="L63" i="2" s="1"/>
  <c r="W62" i="2"/>
  <c r="W67" i="2" s="1"/>
  <c r="M62" i="2"/>
  <c r="K62" i="2"/>
  <c r="L62" i="2" s="1"/>
  <c r="V61" i="2"/>
  <c r="V67" i="2" s="1"/>
  <c r="K61" i="2"/>
  <c r="L61" i="2" s="1"/>
  <c r="AC61" i="2" s="1"/>
  <c r="AF61" i="2" s="1"/>
  <c r="X60" i="2"/>
  <c r="X67" i="2" s="1"/>
  <c r="K60" i="2"/>
  <c r="L60" i="2" s="1"/>
  <c r="AE59" i="2"/>
  <c r="AD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E59" i="2"/>
  <c r="M58" i="2"/>
  <c r="L58" i="2"/>
  <c r="AC58" i="2" s="1"/>
  <c r="AF58" i="2" s="1"/>
  <c r="K58" i="2"/>
  <c r="M57" i="2"/>
  <c r="K57" i="2"/>
  <c r="L57" i="2" s="1"/>
  <c r="K56" i="2"/>
  <c r="L56" i="2" s="1"/>
  <c r="AC56" i="2" s="1"/>
  <c r="AF56" i="2" s="1"/>
  <c r="M55" i="2"/>
  <c r="K55" i="2"/>
  <c r="L55" i="2" s="1"/>
  <c r="AC55" i="2" s="1"/>
  <c r="AF55" i="2" s="1"/>
  <c r="M54" i="2"/>
  <c r="M59" i="2" s="1"/>
  <c r="K54" i="2"/>
  <c r="L54" i="2" s="1"/>
  <c r="M53" i="2"/>
  <c r="K53" i="2"/>
  <c r="L53" i="2" s="1"/>
  <c r="AC53" i="2" s="1"/>
  <c r="AE52" i="2"/>
  <c r="AB52" i="2"/>
  <c r="AA52" i="2"/>
  <c r="Z52" i="2"/>
  <c r="Y52" i="2"/>
  <c r="X52" i="2"/>
  <c r="V52" i="2"/>
  <c r="U52" i="2"/>
  <c r="T52" i="2"/>
  <c r="S52" i="2"/>
  <c r="R52" i="2"/>
  <c r="Q52" i="2"/>
  <c r="P52" i="2"/>
  <c r="O52" i="2"/>
  <c r="N52" i="2"/>
  <c r="E52" i="2"/>
  <c r="K51" i="2"/>
  <c r="L51" i="2" s="1"/>
  <c r="AC51" i="2" s="1"/>
  <c r="AF51" i="2" s="1"/>
  <c r="K50" i="2"/>
  <c r="L50" i="2" s="1"/>
  <c r="AC50" i="2" s="1"/>
  <c r="AF50" i="2" s="1"/>
  <c r="M49" i="2"/>
  <c r="L49" i="2"/>
  <c r="AC49" i="2" s="1"/>
  <c r="AF49" i="2" s="1"/>
  <c r="K49" i="2"/>
  <c r="K48" i="2"/>
  <c r="L48" i="2" s="1"/>
  <c r="AC48" i="2" s="1"/>
  <c r="AF48" i="2" s="1"/>
  <c r="L47" i="2"/>
  <c r="AC47" i="2" s="1"/>
  <c r="AF47" i="2" s="1"/>
  <c r="K47" i="2"/>
  <c r="M46" i="2"/>
  <c r="K46" i="2"/>
  <c r="L46" i="2" s="1"/>
  <c r="M45" i="2"/>
  <c r="K45" i="2"/>
  <c r="L45" i="2" s="1"/>
  <c r="AC45" i="2" s="1"/>
  <c r="AF45" i="2" s="1"/>
  <c r="M44" i="2"/>
  <c r="K44" i="2"/>
  <c r="L44" i="2" s="1"/>
  <c r="M43" i="2"/>
  <c r="K43" i="2"/>
  <c r="L43" i="2" s="1"/>
  <c r="AC43" i="2" s="1"/>
  <c r="AF43" i="2" s="1"/>
  <c r="M42" i="2"/>
  <c r="AC42" i="2" s="1"/>
  <c r="AF42" i="2" s="1"/>
  <c r="K42" i="2"/>
  <c r="L42" i="2" s="1"/>
  <c r="K41" i="2"/>
  <c r="L41" i="2" s="1"/>
  <c r="AC41" i="2" s="1"/>
  <c r="AF41" i="2" s="1"/>
  <c r="M40" i="2"/>
  <c r="L40" i="2"/>
  <c r="AC40" i="2" s="1"/>
  <c r="AF40" i="2" s="1"/>
  <c r="K40" i="2"/>
  <c r="M39" i="2"/>
  <c r="K39" i="2"/>
  <c r="L39" i="2" s="1"/>
  <c r="M38" i="2"/>
  <c r="K38" i="2"/>
  <c r="L38" i="2" s="1"/>
  <c r="AC38" i="2" s="1"/>
  <c r="AF38" i="2" s="1"/>
  <c r="M37" i="2"/>
  <c r="K37" i="2"/>
  <c r="L37" i="2" s="1"/>
  <c r="K36" i="2"/>
  <c r="L36" i="2" s="1"/>
  <c r="AC36" i="2" s="1"/>
  <c r="AF36" i="2" s="1"/>
  <c r="M35" i="2"/>
  <c r="K35" i="2"/>
  <c r="L35" i="2" s="1"/>
  <c r="AC35" i="2" s="1"/>
  <c r="AF35" i="2" s="1"/>
  <c r="M34" i="2"/>
  <c r="K34" i="2"/>
  <c r="L34" i="2" s="1"/>
  <c r="K33" i="2"/>
  <c r="L33" i="2" s="1"/>
  <c r="AC33" i="2" s="1"/>
  <c r="AF33" i="2" s="1"/>
  <c r="M32" i="2"/>
  <c r="K32" i="2"/>
  <c r="L32" i="2" s="1"/>
  <c r="AC32" i="2" s="1"/>
  <c r="AF32" i="2" s="1"/>
  <c r="M31" i="2"/>
  <c r="K31" i="2"/>
  <c r="L31" i="2" s="1"/>
  <c r="M30" i="2"/>
  <c r="K30" i="2"/>
  <c r="L30" i="2" s="1"/>
  <c r="AC30" i="2" s="1"/>
  <c r="AF30" i="2" s="1"/>
  <c r="L29" i="2"/>
  <c r="AC29" i="2" s="1"/>
  <c r="AF29" i="2" s="1"/>
  <c r="K29" i="2"/>
  <c r="K28" i="2"/>
  <c r="L28" i="2" s="1"/>
  <c r="AC28" i="2" s="1"/>
  <c r="AF28" i="2" s="1"/>
  <c r="M27" i="2"/>
  <c r="AC27" i="2" s="1"/>
  <c r="AF27" i="2" s="1"/>
  <c r="K27" i="2"/>
  <c r="L27" i="2" s="1"/>
  <c r="K26" i="2"/>
  <c r="L26" i="2" s="1"/>
  <c r="AC26" i="2" s="1"/>
  <c r="AF26" i="2" s="1"/>
  <c r="W25" i="2"/>
  <c r="W52" i="2" s="1"/>
  <c r="L25" i="2"/>
  <c r="AC25" i="2" s="1"/>
  <c r="AF25" i="2" s="1"/>
  <c r="K25" i="2"/>
  <c r="M24" i="2"/>
  <c r="K24" i="2"/>
  <c r="L24" i="2" s="1"/>
  <c r="AE23" i="2"/>
  <c r="AD23" i="2"/>
  <c r="AB23" i="2"/>
  <c r="AA23" i="2"/>
  <c r="Z23" i="2"/>
  <c r="Y23" i="2"/>
  <c r="X23" i="2"/>
  <c r="W23" i="2"/>
  <c r="V23" i="2"/>
  <c r="U23" i="2"/>
  <c r="T23" i="2"/>
  <c r="S23" i="2"/>
  <c r="R23" i="2"/>
  <c r="P23" i="2"/>
  <c r="O23" i="2"/>
  <c r="N23" i="2"/>
  <c r="M23" i="2"/>
  <c r="K23" i="2"/>
  <c r="E23" i="2"/>
  <c r="Q22" i="2"/>
  <c r="Q21" i="2"/>
  <c r="Q20" i="2"/>
  <c r="Q19" i="2"/>
  <c r="Q18" i="2"/>
  <c r="Q17" i="2"/>
  <c r="Q23" i="2" s="1"/>
  <c r="AD22" i="1"/>
  <c r="AB22" i="1"/>
  <c r="X22" i="1"/>
  <c r="V22" i="1"/>
  <c r="E22" i="1"/>
  <c r="AA20" i="1"/>
  <c r="Z20" i="1"/>
  <c r="Y20" i="1"/>
  <c r="T20" i="1"/>
  <c r="T22" i="1" s="1"/>
  <c r="S20" i="1"/>
  <c r="Q20" i="1"/>
  <c r="P20" i="1"/>
  <c r="O20" i="1"/>
  <c r="N20" i="1"/>
  <c r="M20" i="1"/>
  <c r="L20" i="1"/>
  <c r="K20" i="1"/>
  <c r="AA19" i="1"/>
  <c r="Z19" i="1"/>
  <c r="Y19" i="1"/>
  <c r="U19" i="1"/>
  <c r="U22" i="1" s="1"/>
  <c r="S19" i="1"/>
  <c r="Q19" i="1"/>
  <c r="P19" i="1"/>
  <c r="O19" i="1"/>
  <c r="N19" i="1"/>
  <c r="M19" i="1"/>
  <c r="L19" i="1"/>
  <c r="K19" i="1"/>
  <c r="AA18" i="1"/>
  <c r="Z18" i="1"/>
  <c r="Y18" i="1"/>
  <c r="R18" i="1"/>
  <c r="R22" i="1" s="1"/>
  <c r="Q18" i="1"/>
  <c r="P18" i="1"/>
  <c r="O18" i="1"/>
  <c r="N18" i="1"/>
  <c r="M18" i="1"/>
  <c r="K18" i="1"/>
  <c r="L18" i="1" s="1"/>
  <c r="AA17" i="1"/>
  <c r="Z17" i="1"/>
  <c r="Y17" i="1"/>
  <c r="W17" i="1"/>
  <c r="W22" i="1" s="1"/>
  <c r="S17" i="1"/>
  <c r="Q17" i="1"/>
  <c r="P17" i="1"/>
  <c r="O17" i="1"/>
  <c r="N17" i="1"/>
  <c r="K17" i="1"/>
  <c r="L17" i="1" s="1"/>
  <c r="G82" i="5" l="1"/>
  <c r="T81" i="2"/>
  <c r="O22" i="1"/>
  <c r="P81" i="2"/>
  <c r="AC80" i="2"/>
  <c r="AF80" i="2" s="1"/>
  <c r="M22" i="1"/>
  <c r="AC39" i="2"/>
  <c r="AF39" i="2" s="1"/>
  <c r="AC57" i="2"/>
  <c r="AF57" i="2" s="1"/>
  <c r="N81" i="2"/>
  <c r="Z81" i="2"/>
  <c r="Q81" i="2"/>
  <c r="N165" i="2"/>
  <c r="R165" i="2"/>
  <c r="V165" i="2"/>
  <c r="Z165" i="2"/>
  <c r="Z166" i="2" s="1"/>
  <c r="L67" i="2"/>
  <c r="U81" i="2"/>
  <c r="V81" i="2"/>
  <c r="M52" i="2"/>
  <c r="AC46" i="2"/>
  <c r="AF46" i="2" s="1"/>
  <c r="AC62" i="2"/>
  <c r="AF62" i="2" s="1"/>
  <c r="M79" i="2"/>
  <c r="Q22" i="1"/>
  <c r="O81" i="2"/>
  <c r="S81" i="2"/>
  <c r="AA81" i="2"/>
  <c r="R81" i="2"/>
  <c r="R166" i="2" s="1"/>
  <c r="O165" i="2"/>
  <c r="S165" i="2"/>
  <c r="W165" i="2"/>
  <c r="AA165" i="2"/>
  <c r="AA166" i="2" s="1"/>
  <c r="L22" i="1"/>
  <c r="L79" i="2"/>
  <c r="AC68" i="2"/>
  <c r="W81" i="2"/>
  <c r="L89" i="2"/>
  <c r="AC82" i="2"/>
  <c r="AD84" i="2"/>
  <c r="AF84" i="2" s="1"/>
  <c r="AD87" i="2"/>
  <c r="AF87" i="2" s="1"/>
  <c r="AF88" i="2"/>
  <c r="AD88" i="2"/>
  <c r="AD92" i="2"/>
  <c r="AF92" i="2" s="1"/>
  <c r="AD94" i="2"/>
  <c r="AF94" i="2" s="1"/>
  <c r="AD96" i="2"/>
  <c r="AF96" i="2" s="1"/>
  <c r="AC17" i="1"/>
  <c r="K22" i="1"/>
  <c r="N22" i="1"/>
  <c r="P22" i="1"/>
  <c r="S22" i="1"/>
  <c r="AC18" i="1"/>
  <c r="AE18" i="1" s="1"/>
  <c r="AC19" i="1"/>
  <c r="AE19" i="1" s="1"/>
  <c r="AC20" i="1"/>
  <c r="AE20" i="1" s="1"/>
  <c r="L52" i="2"/>
  <c r="AC31" i="2"/>
  <c r="AF31" i="2" s="1"/>
  <c r="AC34" i="2"/>
  <c r="AF34" i="2" s="1"/>
  <c r="AC37" i="2"/>
  <c r="AF37" i="2" s="1"/>
  <c r="AC44" i="2"/>
  <c r="AF44" i="2" s="1"/>
  <c r="AF53" i="2"/>
  <c r="AC63" i="2"/>
  <c r="AF63" i="2" s="1"/>
  <c r="AC74" i="2"/>
  <c r="AF74" i="2" s="1"/>
  <c r="X81" i="2"/>
  <c r="AD85" i="2"/>
  <c r="AF85" i="2" s="1"/>
  <c r="AD86" i="2"/>
  <c r="AF86" i="2" s="1"/>
  <c r="L97" i="2"/>
  <c r="AC90" i="2"/>
  <c r="AD91" i="2"/>
  <c r="AF91" i="2" s="1"/>
  <c r="AC24" i="2"/>
  <c r="AC54" i="2"/>
  <c r="AF54" i="2" s="1"/>
  <c r="L59" i="2"/>
  <c r="L81" i="2" s="1"/>
  <c r="AC60" i="2"/>
  <c r="M67" i="2"/>
  <c r="AC69" i="2"/>
  <c r="AF69" i="2" s="1"/>
  <c r="AB81" i="2"/>
  <c r="AB166" i="2" s="1"/>
  <c r="AD99" i="2"/>
  <c r="AF99" i="2" s="1"/>
  <c r="AD102" i="2"/>
  <c r="AF102" i="2" s="1"/>
  <c r="AD103" i="2"/>
  <c r="AF103" i="2" s="1"/>
  <c r="AD106" i="2"/>
  <c r="AF106" i="2" s="1"/>
  <c r="AD107" i="2"/>
  <c r="AF107" i="2" s="1"/>
  <c r="AD110" i="2"/>
  <c r="AF110" i="2" s="1"/>
  <c r="AF111" i="2"/>
  <c r="AD111" i="2"/>
  <c r="M121" i="2"/>
  <c r="O121" i="2"/>
  <c r="Q121" i="2"/>
  <c r="S121" i="2"/>
  <c r="U121" i="2"/>
  <c r="W121" i="2"/>
  <c r="Y121" i="2"/>
  <c r="AA121" i="2"/>
  <c r="AD123" i="2"/>
  <c r="AF123" i="2" s="1"/>
  <c r="AD124" i="2"/>
  <c r="AF124" i="2" s="1"/>
  <c r="AD127" i="2"/>
  <c r="AF127" i="2" s="1"/>
  <c r="AD128" i="2"/>
  <c r="AF128" i="2" s="1"/>
  <c r="AF131" i="2"/>
  <c r="AD131" i="2"/>
  <c r="AD132" i="2"/>
  <c r="AF132" i="2" s="1"/>
  <c r="AF135" i="2"/>
  <c r="AD135" i="2"/>
  <c r="AD136" i="2"/>
  <c r="AF136" i="2" s="1"/>
  <c r="D4" i="3"/>
  <c r="D15" i="3" s="1"/>
  <c r="C15" i="3"/>
  <c r="E81" i="2"/>
  <c r="AD98" i="2"/>
  <c r="AD100" i="2"/>
  <c r="AF100" i="2"/>
  <c r="AD101" i="2"/>
  <c r="AF101" i="2" s="1"/>
  <c r="AD104" i="2"/>
  <c r="AF104" i="2"/>
  <c r="AD105" i="2"/>
  <c r="AF105" i="2" s="1"/>
  <c r="AD108" i="2"/>
  <c r="AF108" i="2" s="1"/>
  <c r="AD109" i="2"/>
  <c r="AF109" i="2" s="1"/>
  <c r="AD112" i="2"/>
  <c r="AF112" i="2" s="1"/>
  <c r="AD113" i="2"/>
  <c r="AF113" i="2" s="1"/>
  <c r="E121" i="2"/>
  <c r="N121" i="2"/>
  <c r="P121" i="2"/>
  <c r="R121" i="2"/>
  <c r="V121" i="2"/>
  <c r="X121" i="2"/>
  <c r="Z121" i="2"/>
  <c r="AB121" i="2"/>
  <c r="AE121" i="2"/>
  <c r="AC155" i="2"/>
  <c r="AD122" i="2"/>
  <c r="AF122" i="2" s="1"/>
  <c r="AD125" i="2"/>
  <c r="AF125" i="2" s="1"/>
  <c r="AD126" i="2"/>
  <c r="AF126" i="2" s="1"/>
  <c r="AD129" i="2"/>
  <c r="AF129" i="2" s="1"/>
  <c r="AD130" i="2"/>
  <c r="AF130" i="2"/>
  <c r="AD133" i="2"/>
  <c r="AF133" i="2" s="1"/>
  <c r="AD134" i="2"/>
  <c r="AF134" i="2"/>
  <c r="T116" i="2"/>
  <c r="L117" i="2"/>
  <c r="L118" i="2" s="1"/>
  <c r="AC119" i="2"/>
  <c r="AD138" i="2"/>
  <c r="AF138" i="2" s="1"/>
  <c r="AD141" i="2"/>
  <c r="AF141" i="2" s="1"/>
  <c r="AD142" i="2"/>
  <c r="AF142" i="2" s="1"/>
  <c r="AF144" i="2"/>
  <c r="AD144" i="2"/>
  <c r="AD147" i="2"/>
  <c r="AF147" i="2" s="1"/>
  <c r="AD148" i="2"/>
  <c r="AF148" i="2" s="1"/>
  <c r="AD151" i="2"/>
  <c r="AF151" i="2" s="1"/>
  <c r="AD152" i="2"/>
  <c r="AF152" i="2" s="1"/>
  <c r="L164" i="2"/>
  <c r="AC156" i="2"/>
  <c r="AD157" i="2"/>
  <c r="AF157" i="2" s="1"/>
  <c r="AD160" i="2"/>
  <c r="AF160" i="2" s="1"/>
  <c r="AF161" i="2"/>
  <c r="AD161" i="2"/>
  <c r="E166" i="2"/>
  <c r="N166" i="2"/>
  <c r="P166" i="2"/>
  <c r="V166" i="2"/>
  <c r="X166" i="2"/>
  <c r="L155" i="2"/>
  <c r="AD137" i="2"/>
  <c r="AF137" i="2" s="1"/>
  <c r="AD139" i="2"/>
  <c r="AF139" i="2" s="1"/>
  <c r="AD140" i="2"/>
  <c r="AF140" i="2" s="1"/>
  <c r="AD143" i="2"/>
  <c r="AF143" i="2" s="1"/>
  <c r="AD145" i="2"/>
  <c r="AF145" i="2" s="1"/>
  <c r="AD146" i="2"/>
  <c r="AF146" i="2" s="1"/>
  <c r="AD149" i="2"/>
  <c r="AF149" i="2" s="1"/>
  <c r="AF150" i="2"/>
  <c r="AD150" i="2"/>
  <c r="AD153" i="2"/>
  <c r="AF153" i="2" s="1"/>
  <c r="AF154" i="2"/>
  <c r="AD154" i="2"/>
  <c r="AD158" i="2"/>
  <c r="AF158" i="2" s="1"/>
  <c r="AD159" i="2"/>
  <c r="AF159" i="2" s="1"/>
  <c r="AD162" i="2"/>
  <c r="AF162" i="2" s="1"/>
  <c r="AD163" i="2"/>
  <c r="AF163" i="2" s="1"/>
  <c r="O166" i="2"/>
  <c r="Q166" i="2"/>
  <c r="S166" i="2"/>
  <c r="U166" i="2"/>
  <c r="W166" i="2"/>
  <c r="Y166" i="2"/>
  <c r="AE166" i="2"/>
  <c r="B17" i="3" l="1"/>
  <c r="D17" i="3" s="1"/>
  <c r="I17" i="2" s="1"/>
  <c r="K17" i="2" s="1"/>
  <c r="L17" i="2" s="1"/>
  <c r="M81" i="2"/>
  <c r="M166" i="2" s="1"/>
  <c r="L121" i="2"/>
  <c r="L165" i="2"/>
  <c r="AF155" i="2"/>
  <c r="I22" i="2"/>
  <c r="K22" i="2" s="1"/>
  <c r="L22" i="2" s="1"/>
  <c r="AC22" i="2" s="1"/>
  <c r="AF22" i="2" s="1"/>
  <c r="I21" i="2"/>
  <c r="K21" i="2" s="1"/>
  <c r="L21" i="2" s="1"/>
  <c r="AC21" i="2" s="1"/>
  <c r="AF21" i="2" s="1"/>
  <c r="I20" i="2"/>
  <c r="K20" i="2" s="1"/>
  <c r="L20" i="2" s="1"/>
  <c r="AC20" i="2" s="1"/>
  <c r="AF20" i="2" s="1"/>
  <c r="I18" i="2"/>
  <c r="K18" i="2" s="1"/>
  <c r="L18" i="2" s="1"/>
  <c r="AC18" i="2" s="1"/>
  <c r="AF18" i="2" s="1"/>
  <c r="AC52" i="2"/>
  <c r="AF24" i="2"/>
  <c r="AF52" i="2" s="1"/>
  <c r="AC97" i="2"/>
  <c r="AD90" i="2"/>
  <c r="AD97" i="2" s="1"/>
  <c r="AF90" i="2"/>
  <c r="AF97" i="2" s="1"/>
  <c r="AF59" i="2"/>
  <c r="AC22" i="1"/>
  <c r="AE17" i="1"/>
  <c r="AE22" i="1" s="1"/>
  <c r="AD82" i="2"/>
  <c r="AD89" i="2" s="1"/>
  <c r="AC89" i="2"/>
  <c r="AC79" i="2"/>
  <c r="AF68" i="2"/>
  <c r="AF79" i="2" s="1"/>
  <c r="AF81" i="2" s="1"/>
  <c r="AD156" i="2"/>
  <c r="AD164" i="2" s="1"/>
  <c r="AC164" i="2"/>
  <c r="AC165" i="2" s="1"/>
  <c r="AF156" i="2"/>
  <c r="AF164" i="2" s="1"/>
  <c r="AF165" i="2" s="1"/>
  <c r="AF119" i="2"/>
  <c r="AF120" i="2" s="1"/>
  <c r="AC120" i="2"/>
  <c r="T118" i="2"/>
  <c r="T121" i="2" s="1"/>
  <c r="T166" i="2" s="1"/>
  <c r="AC116" i="2"/>
  <c r="AD155" i="2"/>
  <c r="AC117" i="2"/>
  <c r="AF117" i="2" s="1"/>
  <c r="AD118" i="2"/>
  <c r="AF60" i="2"/>
  <c r="AF67" i="2" s="1"/>
  <c r="AC67" i="2"/>
  <c r="AC59" i="2"/>
  <c r="AF98" i="2"/>
  <c r="AD121" i="2" l="1"/>
  <c r="AF82" i="2"/>
  <c r="AF89" i="2" s="1"/>
  <c r="I19" i="2"/>
  <c r="K19" i="2" s="1"/>
  <c r="L19" i="2" s="1"/>
  <c r="AC19" i="2" s="1"/>
  <c r="AF19" i="2" s="1"/>
  <c r="AF118" i="2"/>
  <c r="AF121" i="2" s="1"/>
  <c r="AF116" i="2"/>
  <c r="AC118" i="2"/>
  <c r="AC121" i="2" s="1"/>
  <c r="AD165" i="2"/>
  <c r="AD166" i="2" s="1"/>
  <c r="AC81" i="2"/>
  <c r="L23" i="2"/>
  <c r="L166" i="2" s="1"/>
  <c r="AC17" i="2"/>
  <c r="AC23" i="2" l="1"/>
  <c r="AC166" i="2" s="1"/>
  <c r="AF17" i="2"/>
  <c r="AF23" i="2" s="1"/>
  <c r="AF166" i="2" s="1"/>
</calcChain>
</file>

<file path=xl/sharedStrings.xml><?xml version="1.0" encoding="utf-8"?>
<sst xmlns="http://schemas.openxmlformats.org/spreadsheetml/2006/main" count="1160" uniqueCount="397">
  <si>
    <t xml:space="preserve">УТВЕРЖДАЮ </t>
  </si>
  <si>
    <t xml:space="preserve"> Количество классов и в них обучающихся : кол-во  1-4 кл._______чел_______</t>
  </si>
  <si>
    <t xml:space="preserve">                                                                                          кол-во  5-9 кл. ______чел_______                     </t>
  </si>
  <si>
    <t>Руководитель ___________________</t>
  </si>
  <si>
    <t xml:space="preserve">                                                                                                                     кол-во  10-11 кл. _____чел_______                    </t>
  </si>
  <si>
    <t>ФИО</t>
  </si>
  <si>
    <t xml:space="preserve"> Всего обучающихся:_____________</t>
  </si>
  <si>
    <t>Кол-во часов по учебному плану___________</t>
  </si>
  <si>
    <t>"           "  _______________    20__года</t>
  </si>
  <si>
    <t>ТАРИФИКАЦИОННЫЙ СПИСОК</t>
  </si>
  <si>
    <t>учителей  _________________________________________________________________</t>
  </si>
  <si>
    <t>наименование по уставу</t>
  </si>
  <si>
    <t>Наименование ОУ</t>
  </si>
  <si>
    <t>№ п/п</t>
  </si>
  <si>
    <t xml:space="preserve">    Наименование должности</t>
  </si>
  <si>
    <t>Количество часов учебной нагрузки в неделю</t>
  </si>
  <si>
    <t>Количество обучающихся в классе, учитываемых при расчете доплаты за классное руководство</t>
  </si>
  <si>
    <t>Среднее количество обучающихся в классах, учитываемых при расчете доплаты за проверку тетрадей (письменных работ)</t>
  </si>
  <si>
    <t>Квалификационная категория*</t>
  </si>
  <si>
    <t xml:space="preserve">Базовая часть фонда заработной платы </t>
  </si>
  <si>
    <t>Итого Базовая часть</t>
  </si>
  <si>
    <t>Стимулирующая часть (по критериям)</t>
  </si>
  <si>
    <t>Всего,   фонд заработной платы в месяц, рублей</t>
  </si>
  <si>
    <t>Базовый оклад (ставка) в соответствии с приложением 1 к Положению**</t>
  </si>
  <si>
    <t xml:space="preserve">Компенсация  на обеспечение книгоиздательской продукцией продукцией и периодическими изданиями </t>
  </si>
  <si>
    <t xml:space="preserve">Базовый оклад (ставка) </t>
  </si>
  <si>
    <t>Базовый оклад  (ставка) с учетом учебной нагрузки</t>
  </si>
  <si>
    <t>Надбавка за квалификационную категорию -1К=2000 руб. на 1 ставку; ВК=4000 руб. на 1 ставку</t>
  </si>
  <si>
    <t>Надбавка за работу в сельской местности, 1800 на 1 ставку</t>
  </si>
  <si>
    <t>Надбавка за работу в высокогорной местности, 1000 руб. на 1 ставку</t>
  </si>
  <si>
    <t>Доплата за  классное руководство (2000 руб. за 25 чел. и более)</t>
  </si>
  <si>
    <t>Доплата за проверку тетрадей  (письменных работ),  400-1100 руб. при наполняемости класса не менее 25 чел.</t>
  </si>
  <si>
    <t>Надбавка за преподавание родного языка и родной литературы, 1100 руб. на 1 ставку</t>
  </si>
  <si>
    <t>Надбавка за преподавание предметов на осетинском языке в полилингвальных классах, 1100 руб. на 1 ставку</t>
  </si>
  <si>
    <t>Доплата за вредные условия труда,          300-900 руб. на 1 ставку</t>
  </si>
  <si>
    <t>Надбавка за индивидуальное обучение детей с ОВЗ, 1500 на 1 ставку</t>
  </si>
  <si>
    <t>Надбавка за работу с детьми из социально неблагополучных семей, 1000 руб. на 1 ставку</t>
  </si>
  <si>
    <t>Надбавка за работу в специальных  (коррекционных) классах, группах, отделениях, созданных в образовательных организациях, 1500 руб. на 1 ставку</t>
  </si>
  <si>
    <t>Надбавка за работу в классх компенсирующего обучения, за реализацию программ инклюзивного образования, 1100 руб. на 1 ставку</t>
  </si>
  <si>
    <t>Надбавка за работу в специальных  (коррекционных)  образовательных организациях, 1500 руб. на 1 ставку</t>
  </si>
  <si>
    <t>Надбавка за работу в оздоровительных  образовательных организациях санаторного типа, 1500 руб. на 1 ставку</t>
  </si>
  <si>
    <t>Надбавка за работу в образовательных организациях  для детей-сирот и детей, оставшихся без попечения родителей,    1500 руб. на 1 ставку</t>
  </si>
  <si>
    <t>Надбавка за почетное звание</t>
  </si>
  <si>
    <t>ВНИМАНИЕ!!!</t>
  </si>
  <si>
    <t>фио указывается полностью</t>
  </si>
  <si>
    <t>указать должность и преподаваемый предмет</t>
  </si>
  <si>
    <t>по приказу о распределении учебной нагрузки</t>
  </si>
  <si>
    <t>по приказу</t>
  </si>
  <si>
    <t>по расчету (пп 11 п. 9.3 Положения)</t>
  </si>
  <si>
    <t>Обязательно указывать признак</t>
  </si>
  <si>
    <t>10=8+9</t>
  </si>
  <si>
    <t>11=10*4/18</t>
  </si>
  <si>
    <t>12=2000(4000)*4/18</t>
  </si>
  <si>
    <t>13=1800*4/18</t>
  </si>
  <si>
    <t>14=1000*4/18</t>
  </si>
  <si>
    <t>15=2000/25*5</t>
  </si>
  <si>
    <t>16=(400-900)/25*6</t>
  </si>
  <si>
    <t>17=1100*4/18</t>
  </si>
  <si>
    <t>18=1100*кол-во часов (по приказу по полилингвальному образованию)/18</t>
  </si>
  <si>
    <t>19= (300-900)*4/18 (пп 8 п.9.3 Положения)</t>
  </si>
  <si>
    <t>20=1500*кол-во часов (по приказу по инд. обучению на дому)/18</t>
  </si>
  <si>
    <t>22=1500*кол-во часов (по приказу в коррекц. классе)/18</t>
  </si>
  <si>
    <t>23=1100*кол-во часов( по приказу в инклюзивном классе)/18</t>
  </si>
  <si>
    <t>24=1500*4/18</t>
  </si>
  <si>
    <t>25=1500*4/18</t>
  </si>
  <si>
    <t>26=1500*4/18</t>
  </si>
  <si>
    <t>сумма граф 11-27</t>
  </si>
  <si>
    <t>27=25+26</t>
  </si>
  <si>
    <t>При распечатывании желтый цвет скрыть</t>
  </si>
  <si>
    <t>МБОУ СОШ №…</t>
  </si>
  <si>
    <t>учитель математики</t>
  </si>
  <si>
    <t>БК</t>
  </si>
  <si>
    <t>пример расчета</t>
  </si>
  <si>
    <t>учитель осетинского языка и литературы</t>
  </si>
  <si>
    <t>1К</t>
  </si>
  <si>
    <t>учитель начальных классов</t>
  </si>
  <si>
    <t>ВК</t>
  </si>
  <si>
    <t>учитель информатики</t>
  </si>
  <si>
    <t>,,,</t>
  </si>
  <si>
    <t>Итого:</t>
  </si>
  <si>
    <t xml:space="preserve">суммы условные, взяты для примера </t>
  </si>
  <si>
    <t>Заместитель руководителя по учебной работе _____________________</t>
  </si>
  <si>
    <t>подпись</t>
  </si>
  <si>
    <t>фио</t>
  </si>
  <si>
    <t>Главный бухгалтер____________________</t>
  </si>
  <si>
    <t>* БК - без категории; 1К - первая категория; ВК - высшая категория</t>
  </si>
  <si>
    <t>**Базовый оклад (ставка) в соответствии с приложением 1 к Положению об оплате труда работников организаций, подведомственных Министерству образования инауки Республики Северная Осетия-Алания, утвержденным постановлением Правительства РСО-Алания от 24 декабря 2019 года № 461 (для муниципальных образовательных организаций - нормативным правововым актом  органа местного самоуправления)</t>
  </si>
  <si>
    <t xml:space="preserve">                            </t>
  </si>
  <si>
    <t>ВНИМАНИЕ!!!!!</t>
  </si>
  <si>
    <t>В примере представлены варианты расчета доплат и надбавок. Для конкретного учителя расчет необходимо выполнить в соответствии с только  его спецификой деятельности</t>
  </si>
  <si>
    <t xml:space="preserve">                                 Тарификационные списки школ необходимо сформировать в единый файл друг под другом для представления в электронном варианте (столбцы не трогать, строки можно добавлять)</t>
  </si>
  <si>
    <t xml:space="preserve">                                 При распечатывании незаполненные столбцы можно скрыть</t>
  </si>
  <si>
    <t xml:space="preserve">                                 Таблица должна быть читаемой, без заливок другим цветом. Шрифт Times New Roman 12.</t>
  </si>
  <si>
    <t>На первом этапе необходимо рассчитать базовую часть заработной платы. Стимулирующая часть будет определена после расчета базовой части.</t>
  </si>
  <si>
    <t>Срок исполнения расчета базовой части 9 января 2020 года</t>
  </si>
  <si>
    <t>ГБОУ ШКОЛЫ-ИНТЕРНАТА г.ВЛАДИКАВКАЗ</t>
  </si>
  <si>
    <t>Количество ставок</t>
  </si>
  <si>
    <t>Доведение до социальных гарантий по оплате труда (МРОТ с 01.01.2020г. -12130 руб.)</t>
  </si>
  <si>
    <t>ГБОУ школа-интернат г.Владикавказ</t>
  </si>
  <si>
    <t>АУП</t>
  </si>
  <si>
    <t>Течиева Н.Т.</t>
  </si>
  <si>
    <t>директор</t>
  </si>
  <si>
    <t>Кайтова Л.С.</t>
  </si>
  <si>
    <t>зам.дир.поУВР</t>
  </si>
  <si>
    <t>Кантеева Ф.Н.</t>
  </si>
  <si>
    <t>Цховребова И,З.</t>
  </si>
  <si>
    <t>Хапсаева Ж.Х.</t>
  </si>
  <si>
    <t>зам.дир.поВР</t>
  </si>
  <si>
    <t>Бицоева Н.С.</t>
  </si>
  <si>
    <t>главный  бухгалтер</t>
  </si>
  <si>
    <t>Итого АУП</t>
  </si>
  <si>
    <t>ДПР</t>
  </si>
  <si>
    <t>Арисланова Л.М.</t>
  </si>
  <si>
    <t>воспитатель</t>
  </si>
  <si>
    <t>Асеева Ф.К.</t>
  </si>
  <si>
    <t>Ахполова З.К.</t>
  </si>
  <si>
    <t>Браева Б.Х.</t>
  </si>
  <si>
    <t>Елошвили Н.</t>
  </si>
  <si>
    <t>Габараева В.В.</t>
  </si>
  <si>
    <t>Гагиева Т. Ю.</t>
  </si>
  <si>
    <t>Гайдарова А.К.</t>
  </si>
  <si>
    <t>Дзебоева К.Т.</t>
  </si>
  <si>
    <t>Доева А.В.</t>
  </si>
  <si>
    <t>Джанаева Н.П.</t>
  </si>
  <si>
    <t>Захарян А.Е.</t>
  </si>
  <si>
    <t>Икаева М.Б.</t>
  </si>
  <si>
    <t>Кабисова Н.А.</t>
  </si>
  <si>
    <t>Каллагова А.В.</t>
  </si>
  <si>
    <t>Кантеева З.А.</t>
  </si>
  <si>
    <t>Мамсурова И.К.</t>
  </si>
  <si>
    <t>Марзоева Ю.К.</t>
  </si>
  <si>
    <t>Оганесова А.А.</t>
  </si>
  <si>
    <t>Соколова Н.Г.</t>
  </si>
  <si>
    <t>Собиева Ф.И.</t>
  </si>
  <si>
    <t>Сабаури И.Д.</t>
  </si>
  <si>
    <t>Хохоева Н.Н.</t>
  </si>
  <si>
    <t>Хаблиева Д.С.</t>
  </si>
  <si>
    <t>Цаголова З.М.</t>
  </si>
  <si>
    <t>Цогоева Ф.А.</t>
  </si>
  <si>
    <t>Епхиева Ф.А.</t>
  </si>
  <si>
    <t>Федотова О.В.</t>
  </si>
  <si>
    <t xml:space="preserve"> ИТОГО, в том числе:</t>
  </si>
  <si>
    <t>Акинчиц И.Л.</t>
  </si>
  <si>
    <t>тьютор</t>
  </si>
  <si>
    <t>Цховребова Л.В.</t>
  </si>
  <si>
    <t>Суанова Н.С.</t>
  </si>
  <si>
    <t>Скрибченко Е.В.</t>
  </si>
  <si>
    <t>Тотиева Р.Ш.</t>
  </si>
  <si>
    <t>Итого тьюторы</t>
  </si>
  <si>
    <t>педагог-психолог</t>
  </si>
  <si>
    <t>Киштикова Е.С.</t>
  </si>
  <si>
    <t>Нехаева Л.Б.</t>
  </si>
  <si>
    <t>учитель-логопед</t>
  </si>
  <si>
    <t>Калманова Л.Х.</t>
  </si>
  <si>
    <t>Учитель-дефектолог</t>
  </si>
  <si>
    <t>Преподаватель ОБЖ</t>
  </si>
  <si>
    <t>Агузарова Т.Т.</t>
  </si>
  <si>
    <t>Соц.педагог</t>
  </si>
  <si>
    <t>Макоева И.Р.</t>
  </si>
  <si>
    <t>пед.-организ.</t>
  </si>
  <si>
    <t>Итого проч.ДПР</t>
  </si>
  <si>
    <t>Газаева В.А.</t>
  </si>
  <si>
    <t>пед.доп.обр.</t>
  </si>
  <si>
    <t>Цгоева О.А.</t>
  </si>
  <si>
    <t>Захарян И.Н.</t>
  </si>
  <si>
    <t>Паперный В.В.</t>
  </si>
  <si>
    <t>Левадзе Л.В.</t>
  </si>
  <si>
    <t>Колиева Людмила Митрофановна</t>
  </si>
  <si>
    <t>Двалишвили Д.</t>
  </si>
  <si>
    <t>Течиева С.С.</t>
  </si>
  <si>
    <t>Стороженко М.В.</t>
  </si>
  <si>
    <t>Мурадянц В.</t>
  </si>
  <si>
    <t>концертмейстер</t>
  </si>
  <si>
    <t>Итого доп.обр.</t>
  </si>
  <si>
    <t>УЧИТЕЛЯ ИТОГИ</t>
  </si>
  <si>
    <r>
      <rPr>
        <b/>
        <sz val="12"/>
        <color rgb="FF000000"/>
        <rFont val="Times New Roman"/>
        <family val="1"/>
        <charset val="204"/>
      </rPr>
      <t xml:space="preserve">ИТОГО </t>
    </r>
    <r>
      <rPr>
        <b/>
        <sz val="16"/>
        <color rgb="FF000000"/>
        <rFont val="Times New Roman"/>
        <family val="1"/>
        <charset val="204"/>
      </rPr>
      <t>ДПР</t>
    </r>
  </si>
  <si>
    <t>ОДСВУ</t>
  </si>
  <si>
    <t>Айдарова И.В.</t>
  </si>
  <si>
    <t>зав.склад.</t>
  </si>
  <si>
    <t>Лолаев Х.В.</t>
  </si>
  <si>
    <t>завхоз</t>
  </si>
  <si>
    <t>стим</t>
  </si>
  <si>
    <t xml:space="preserve">Басиева Р.Г. </t>
  </si>
  <si>
    <t>зав. столов.</t>
  </si>
  <si>
    <t>Вакансия</t>
  </si>
  <si>
    <t>Дзантиева А.М.</t>
  </si>
  <si>
    <t>лаборант</t>
  </si>
  <si>
    <t>Дзугкоева А.Г.</t>
  </si>
  <si>
    <t>Кенкадзе Л.Р.</t>
  </si>
  <si>
    <t>Итого УВП (ОДС 2 уровня)</t>
  </si>
  <si>
    <t>ОДСТУ</t>
  </si>
  <si>
    <t>Мамиева Л.С.</t>
  </si>
  <si>
    <t>Инженер электроник</t>
  </si>
  <si>
    <t>Качлаев Эмзар Шотаевич 26.08.1958</t>
  </si>
  <si>
    <t xml:space="preserve">Шарибов Р.Б. </t>
  </si>
  <si>
    <t>сист.админист</t>
  </si>
  <si>
    <t>Секинаева К.Ч.</t>
  </si>
  <si>
    <t>бухгалтер</t>
  </si>
  <si>
    <t>Агузарова З.В.</t>
  </si>
  <si>
    <t>специалист в свере закупок</t>
  </si>
  <si>
    <t>Таратынко С.А.</t>
  </si>
  <si>
    <t>специалист по кадрам</t>
  </si>
  <si>
    <t>Гипаева О.А.</t>
  </si>
  <si>
    <t>специалист по охрпне труда</t>
  </si>
  <si>
    <t>Итого УВП 3 уровня</t>
  </si>
  <si>
    <t>ДРУВППУ</t>
  </si>
  <si>
    <t>Ассистент обучающегося с ОВЗ</t>
  </si>
  <si>
    <t>Суджашвили М.А.</t>
  </si>
  <si>
    <t>Лолаева З.Ю.</t>
  </si>
  <si>
    <t>Ходова Л.Т.</t>
  </si>
  <si>
    <t>Хадаева З.Г.</t>
  </si>
  <si>
    <t>Басиева Р.Г.</t>
  </si>
  <si>
    <t>Калькулятор</t>
  </si>
  <si>
    <t>Секретарь учебной части</t>
  </si>
  <si>
    <t>ОПРПУ</t>
  </si>
  <si>
    <t>Локтева С.И.</t>
  </si>
  <si>
    <t>ночная няня</t>
  </si>
  <si>
    <t>Итого УВП (ДРУВППУ)</t>
  </si>
  <si>
    <t>ДРКИКВЗ</t>
  </si>
  <si>
    <t>библиотекарь</t>
  </si>
  <si>
    <t>Итого: ДРКИКВЗ</t>
  </si>
  <si>
    <t>ИТОГО УВП</t>
  </si>
  <si>
    <t>опер. котельн.</t>
  </si>
  <si>
    <t>Корсун Михаил Владимирович 20.07.1967</t>
  </si>
  <si>
    <t>Ханикаева Е.К.</t>
  </si>
  <si>
    <t>прачка</t>
  </si>
  <si>
    <t>рабоч.по об.зд.</t>
  </si>
  <si>
    <t xml:space="preserve">Купеев Г.В. </t>
  </si>
  <si>
    <t>Бигаев А.Н.</t>
  </si>
  <si>
    <t>Дзасохова М.С.</t>
  </si>
  <si>
    <t>уборщ.сл.пом.</t>
  </si>
  <si>
    <t>Дряева Ж.Ш.</t>
  </si>
  <si>
    <t>Хетагурова Фатима Григорьевна 24.05.1968</t>
  </si>
  <si>
    <t>Савиди А.А.</t>
  </si>
  <si>
    <t>Хаева А.С.</t>
  </si>
  <si>
    <t>Тигиева З.Г.</t>
  </si>
  <si>
    <t>Елоева Дзерасса Юрьевна 09.07.1985</t>
  </si>
  <si>
    <t>Таратынко Светлана Александровна
17.05.1968г.</t>
  </si>
  <si>
    <t>Ершов П.Ю.</t>
  </si>
  <si>
    <t>дворник</t>
  </si>
  <si>
    <t>Цидаева З.Л.</t>
  </si>
  <si>
    <t>Кондратенко И.Н.</t>
  </si>
  <si>
    <t>садовник</t>
  </si>
  <si>
    <t>кастелянша</t>
  </si>
  <si>
    <t>Хугаева Ф.Ю.</t>
  </si>
  <si>
    <t>кух.работник</t>
  </si>
  <si>
    <t>Караева Р.А.</t>
  </si>
  <si>
    <t>Газзаева В.С.</t>
  </si>
  <si>
    <t>Кудзиева Л.Н.</t>
  </si>
  <si>
    <t>Дряева Алесия Павловна 02.03.1984г.</t>
  </si>
  <si>
    <t>Итого МОП 1 уровня</t>
  </si>
  <si>
    <t>ОПРВУ</t>
  </si>
  <si>
    <t>Купеев Г.В.</t>
  </si>
  <si>
    <t>водитель</t>
  </si>
  <si>
    <t>слес.-сантехн.</t>
  </si>
  <si>
    <t>Хвастиков В.А.</t>
  </si>
  <si>
    <t>электрик</t>
  </si>
  <si>
    <t>Беседин В.Л.</t>
  </si>
  <si>
    <t>столяр</t>
  </si>
  <si>
    <t>Макеева Изабелла Женоевна 19.04.1952</t>
  </si>
  <si>
    <t>повар</t>
  </si>
  <si>
    <t>Макиева Галина Артемовна 13.06.1958</t>
  </si>
  <si>
    <t>Макеева Инна Георгиевна</t>
  </si>
  <si>
    <t>Тигиева Л.Р.</t>
  </si>
  <si>
    <t xml:space="preserve">ИТОГО МОП </t>
  </si>
  <si>
    <t>ВСЕГО ПО УЧР.</t>
  </si>
  <si>
    <t>РАСЧЕТ БАЗОВОГО ОКЛАДА РУКОВОДИТЕЛЯ ГКОУ ШКОЛЫ-ИНТЕРНАТА Г.ВЛАДИКАВКАЗ с 01.09.2020г.</t>
  </si>
  <si>
    <t>Базовый оклад (ставка) в соответствии с приложением 1**</t>
  </si>
  <si>
    <t>количество штатных едениц</t>
  </si>
  <si>
    <t>Наименование должности</t>
  </si>
  <si>
    <t>Учитель</t>
  </si>
  <si>
    <t>Воспитатель</t>
  </si>
  <si>
    <t>Тьютор</t>
  </si>
  <si>
    <t>Педагог-психолог</t>
  </si>
  <si>
    <t>Учитель -логопед</t>
  </si>
  <si>
    <t>Преподаватель-организатор основ безопасности жизнедеятельности</t>
  </si>
  <si>
    <t>Социальный педагог</t>
  </si>
  <si>
    <t>Педагог -организатор</t>
  </si>
  <si>
    <t>Педагог дополнительного образования</t>
  </si>
  <si>
    <t>Концертмейстер</t>
  </si>
  <si>
    <t>ИТОГО:</t>
  </si>
  <si>
    <t>Средний базовый оклад(ставка) основного персонала</t>
  </si>
  <si>
    <t>Кратность</t>
  </si>
  <si>
    <t>Базовый оклад руководителя</t>
  </si>
  <si>
    <t>Главный бухгалтер _____________________</t>
  </si>
  <si>
    <t>Н.С.Бицоева</t>
  </si>
  <si>
    <t>Определение кратности руководителя</t>
  </si>
  <si>
    <t>Наименование учреждения</t>
  </si>
  <si>
    <t>Оклад руководителя по штатному расписанию на 01.09.2020 года</t>
  </si>
  <si>
    <t xml:space="preserve">Средний базовый оклад основного персонала </t>
  </si>
  <si>
    <t xml:space="preserve">фактическая кратность </t>
  </si>
  <si>
    <t>4 = 20/3</t>
  </si>
  <si>
    <t>Исполнитель:</t>
  </si>
  <si>
    <t>Главный бухгалтер</t>
  </si>
  <si>
    <t>Руководитель ______________ Сипович Л.А.</t>
  </si>
  <si>
    <t>Наименование организации</t>
  </si>
  <si>
    <t>Наименование внеурочной деятельности*</t>
  </si>
  <si>
    <t>Класс</t>
  </si>
  <si>
    <t>День недели</t>
  </si>
  <si>
    <t xml:space="preserve">Время проведения </t>
  </si>
  <si>
    <t>Саломатина Анна Николаевна</t>
  </si>
  <si>
    <t>Разговор о важном</t>
  </si>
  <si>
    <t>1а</t>
  </si>
  <si>
    <t>Семёнова Ольга Юрьевна</t>
  </si>
  <si>
    <t>1б</t>
  </si>
  <si>
    <t>Почип Оксана Георгиевна</t>
  </si>
  <si>
    <t>2а</t>
  </si>
  <si>
    <t>2б</t>
  </si>
  <si>
    <t>2в</t>
  </si>
  <si>
    <t>Мельникова Татьяна Николаевна</t>
  </si>
  <si>
    <t>3а</t>
  </si>
  <si>
    <t>Клочкова Людмила Николаевна</t>
  </si>
  <si>
    <t>3б</t>
  </si>
  <si>
    <t>Шинкаренко Елена Владимировна</t>
  </si>
  <si>
    <t>3в</t>
  </si>
  <si>
    <t>Немова Галина Михайловна</t>
  </si>
  <si>
    <t>4а</t>
  </si>
  <si>
    <t>Кузьмина Ольга Александровна</t>
  </si>
  <si>
    <t>4б</t>
  </si>
  <si>
    <t>Математика (работа со слабоуспевающими)</t>
  </si>
  <si>
    <t>1а, 1б</t>
  </si>
  <si>
    <t>Русский язык (работа со слабоуспевающими)</t>
  </si>
  <si>
    <t>Русский язык (работа с одарёнными)</t>
  </si>
  <si>
    <t>Математика (работа с одарёнными)</t>
  </si>
  <si>
    <t>Русский язвк (работа с одарёнными)</t>
  </si>
  <si>
    <t>3а, 3б</t>
  </si>
  <si>
    <t>Математика (работа с одаренными)</t>
  </si>
  <si>
    <t>Якушева Виктория Александровна</t>
  </si>
  <si>
    <t>5а</t>
  </si>
  <si>
    <t>Селеметова Виктория Викторовна</t>
  </si>
  <si>
    <t>5б</t>
  </si>
  <si>
    <t>Для свода по району</t>
  </si>
  <si>
    <t>Равчева Наталья Александровна</t>
  </si>
  <si>
    <t>6а</t>
  </si>
  <si>
    <t>6б</t>
  </si>
  <si>
    <t>Козлова Екатерина Геннадьевна</t>
  </si>
  <si>
    <t>7а</t>
  </si>
  <si>
    <t>Павлова Любовь Александровна</t>
  </si>
  <si>
    <t>7б</t>
  </si>
  <si>
    <t>Житникова Ирина Вячеславовна</t>
  </si>
  <si>
    <t>8а</t>
  </si>
  <si>
    <t>Разумовская Маргарита Петровна</t>
  </si>
  <si>
    <t>8б</t>
  </si>
  <si>
    <t>Крахмалева Александра Владимировна</t>
  </si>
  <si>
    <t>9а</t>
  </si>
  <si>
    <t>Горлова Светлана Николаевна</t>
  </si>
  <si>
    <t>9б</t>
  </si>
  <si>
    <t>Абдул - Хаджиева Елена Сергеевна</t>
  </si>
  <si>
    <t>Зайцева Наталья Николаевна</t>
  </si>
  <si>
    <t>5а,5б</t>
  </si>
  <si>
    <t>5а, 5б</t>
  </si>
  <si>
    <t>математика (углубленное изучение)</t>
  </si>
  <si>
    <t xml:space="preserve">5а, 5б, </t>
  </si>
  <si>
    <t>русский язык (углубленное изучение)</t>
  </si>
  <si>
    <t>6а,6б</t>
  </si>
  <si>
    <t>Падалко Жанна Николаевна</t>
  </si>
  <si>
    <t>биология(углубленное изучение)</t>
  </si>
  <si>
    <t>7а,7б</t>
  </si>
  <si>
    <t>обществознание(углубленное изучение)</t>
  </si>
  <si>
    <t>8а,8б</t>
  </si>
  <si>
    <t>Шамурзаев Хусен Тарханович</t>
  </si>
  <si>
    <t>химия (углубленное изучение)</t>
  </si>
  <si>
    <t>9а,9б</t>
  </si>
  <si>
    <t>английский язык (углубленное изучение)</t>
  </si>
  <si>
    <t>Калоева Ж.В.</t>
  </si>
  <si>
    <t>Сидельникова Е.А.</t>
  </si>
  <si>
    <t>Мельникова Т.Н.</t>
  </si>
  <si>
    <t>Кроль Наталья Валентиновна</t>
  </si>
  <si>
    <t>Мешковская Вероника Витальевна</t>
  </si>
  <si>
    <t>Амбалова Юлия Владимировна</t>
  </si>
  <si>
    <t>Сипович Людмила Александровна</t>
  </si>
  <si>
    <t>расписание дополнительных и индивидуальных занятий на 2022-2023 учебный год</t>
  </si>
  <si>
    <t>Приказ № 203-ОД от 01.09.2022 года.</t>
  </si>
  <si>
    <t>понедельник</t>
  </si>
  <si>
    <t>среда/четверг</t>
  </si>
  <si>
    <t>11.30-12.10/11.30-12.10</t>
  </si>
  <si>
    <t>четверг/пятница</t>
  </si>
  <si>
    <t>вторник</t>
  </si>
  <si>
    <t>12.15-12.55</t>
  </si>
  <si>
    <t>среда</t>
  </si>
  <si>
    <t>пятница</t>
  </si>
  <si>
    <t>12.15-12.55/12.15-12.55</t>
  </si>
  <si>
    <t>четверг</t>
  </si>
  <si>
    <t>8.15-8.55</t>
  </si>
  <si>
    <t>13.00-13.40</t>
  </si>
  <si>
    <t>13.15-13.55</t>
  </si>
  <si>
    <t>13.15-13.55/12.15-12.55</t>
  </si>
  <si>
    <t>понедельник/четверг</t>
  </si>
  <si>
    <t>12.15-12.55/13.15-13.55</t>
  </si>
  <si>
    <t>понедельник/среда</t>
  </si>
  <si>
    <t>13.15-13.55/13.15-13.55</t>
  </si>
  <si>
    <t>понедельник/вторник</t>
  </si>
  <si>
    <t>17.15-17.55</t>
  </si>
  <si>
    <t>16.30-17.10</t>
  </si>
  <si>
    <t>суббота</t>
  </si>
  <si>
    <t>12.45-13.25</t>
  </si>
  <si>
    <t>14.00-14.40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</si>
</sst>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29" x14ac:knownFonts="1"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/>
    <xf numFmtId="3" fontId="5" fillId="0" borderId="1" xfId="0" applyNumberFormat="1" applyFont="1" applyBorder="1" applyAlignment="1" applyProtection="1">
      <alignment horizontal="right" vertical="center" wrapText="1"/>
    </xf>
    <xf numFmtId="3" fontId="6" fillId="0" borderId="1" xfId="0" applyNumberFormat="1" applyFont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/>
    </xf>
    <xf numFmtId="3" fontId="5" fillId="0" borderId="1" xfId="0" applyNumberFormat="1" applyFont="1" applyBorder="1" applyAlignment="1" applyProtection="1">
      <alignment horizontal="right"/>
    </xf>
    <xf numFmtId="3" fontId="5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/>
    <xf numFmtId="3" fontId="6" fillId="0" borderId="0" xfId="0" applyNumberFormat="1" applyFont="1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/>
    <xf numFmtId="3" fontId="0" fillId="0" borderId="1" xfId="0" applyNumberFormat="1" applyFont="1" applyBorder="1" applyAlignment="1" applyProtection="1">
      <alignment horizontal="right"/>
    </xf>
    <xf numFmtId="0" fontId="8" fillId="0" borderId="1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3" fontId="8" fillId="0" borderId="1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/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/>
    </xf>
    <xf numFmtId="0" fontId="13" fillId="0" borderId="0" xfId="0" applyFont="1" applyBorder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6" fillId="0" borderId="0" xfId="0" applyFont="1" applyBorder="1" applyAlignment="1" applyProtection="1"/>
    <xf numFmtId="0" fontId="0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2" fillId="3" borderId="0" xfId="0" applyFont="1" applyFill="1" applyBorder="1" applyAlignment="1" applyProtection="1">
      <alignment horizontal="center" vertical="top"/>
    </xf>
    <xf numFmtId="0" fontId="0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/>
    <xf numFmtId="2" fontId="1" fillId="3" borderId="1" xfId="0" applyNumberFormat="1" applyFont="1" applyFill="1" applyBorder="1" applyAlignment="1" applyProtection="1"/>
    <xf numFmtId="3" fontId="1" fillId="3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/>
    </xf>
    <xf numFmtId="3" fontId="5" fillId="3" borderId="1" xfId="0" applyNumberFormat="1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/>
    <xf numFmtId="3" fontId="6" fillId="3" borderId="0" xfId="0" applyNumberFormat="1" applyFont="1" applyFill="1" applyBorder="1" applyAlignment="1" applyProtection="1"/>
    <xf numFmtId="1" fontId="4" fillId="3" borderId="1" xfId="0" applyNumberFormat="1" applyFont="1" applyFill="1" applyBorder="1" applyAlignment="1" applyProtection="1">
      <alignment horizontal="left" vertical="center"/>
    </xf>
    <xf numFmtId="1" fontId="4" fillId="3" borderId="1" xfId="0" applyNumberFormat="1" applyFont="1" applyFill="1" applyBorder="1" applyAlignment="1" applyProtection="1">
      <alignment wrapText="1"/>
    </xf>
    <xf numFmtId="2" fontId="4" fillId="3" borderId="1" xfId="0" applyNumberFormat="1" applyFont="1" applyFill="1" applyBorder="1" applyAlignment="1" applyProtection="1">
      <alignment horizontal="center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1" fontId="10" fillId="3" borderId="1" xfId="0" applyNumberFormat="1" applyFont="1" applyFill="1" applyBorder="1" applyAlignment="1" applyProtection="1"/>
    <xf numFmtId="1" fontId="4" fillId="3" borderId="3" xfId="0" applyNumberFormat="1" applyFont="1" applyFill="1" applyBorder="1" applyAlignment="1" applyProtection="1">
      <alignment horizontal="center"/>
    </xf>
    <xf numFmtId="2" fontId="1" fillId="3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/>
    </xf>
    <xf numFmtId="1" fontId="4" fillId="3" borderId="1" xfId="0" applyNumberFormat="1" applyFont="1" applyFill="1" applyBorder="1" applyAlignment="1" applyProtection="1">
      <alignment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/>
    <xf numFmtId="1" fontId="1" fillId="3" borderId="1" xfId="0" applyNumberFormat="1" applyFont="1" applyFill="1" applyBorder="1" applyAlignment="1" applyProtection="1">
      <alignment horizontal="left" vertical="center"/>
    </xf>
    <xf numFmtId="1" fontId="1" fillId="3" borderId="1" xfId="0" applyNumberFormat="1" applyFont="1" applyFill="1" applyBorder="1" applyAlignment="1" applyProtection="1">
      <alignment wrapText="1"/>
    </xf>
    <xf numFmtId="2" fontId="1" fillId="3" borderId="1" xfId="0" applyNumberFormat="1" applyFont="1" applyFill="1" applyBorder="1" applyAlignment="1" applyProtection="1">
      <alignment horizontal="left" vertical="center"/>
    </xf>
    <xf numFmtId="1" fontId="17" fillId="3" borderId="1" xfId="0" applyNumberFormat="1" applyFont="1" applyFill="1" applyBorder="1" applyAlignment="1" applyProtection="1">
      <alignment horizontal="left" vertical="center"/>
    </xf>
    <xf numFmtId="1" fontId="18" fillId="3" borderId="1" xfId="0" applyNumberFormat="1" applyFont="1" applyFill="1" applyBorder="1" applyAlignment="1" applyProtection="1">
      <alignment vertical="center"/>
    </xf>
    <xf numFmtId="2" fontId="4" fillId="3" borderId="1" xfId="0" applyNumberFormat="1" applyFont="1" applyFill="1" applyBorder="1" applyAlignment="1" applyProtection="1">
      <alignment vertical="center"/>
    </xf>
    <xf numFmtId="1" fontId="17" fillId="3" borderId="1" xfId="0" applyNumberFormat="1" applyFont="1" applyFill="1" applyBorder="1" applyAlignment="1" applyProtection="1"/>
    <xf numFmtId="1" fontId="19" fillId="3" borderId="1" xfId="0" applyNumberFormat="1" applyFont="1" applyFill="1" applyBorder="1" applyAlignment="1" applyProtection="1">
      <alignment wrapText="1"/>
    </xf>
    <xf numFmtId="1" fontId="19" fillId="3" borderId="1" xfId="0" applyNumberFormat="1" applyFont="1" applyFill="1" applyBorder="1" applyAlignment="1" applyProtection="1"/>
    <xf numFmtId="1" fontId="4" fillId="3" borderId="1" xfId="0" applyNumberFormat="1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3" fontId="8" fillId="3" borderId="1" xfId="0" applyNumberFormat="1" applyFont="1" applyFill="1" applyBorder="1" applyAlignment="1" applyProtection="1">
      <alignment horizontal="right" vertical="center" wrapText="1"/>
    </xf>
    <xf numFmtId="3" fontId="8" fillId="3" borderId="1" xfId="0" applyNumberFormat="1" applyFont="1" applyFill="1" applyBorder="1" applyAlignment="1" applyProtection="1">
      <alignment horizontal="right"/>
    </xf>
    <xf numFmtId="0" fontId="20" fillId="3" borderId="0" xfId="0" applyFont="1" applyFill="1" applyBorder="1" applyAlignment="1" applyProtection="1">
      <alignment vertical="center" wrapText="1"/>
    </xf>
    <xf numFmtId="0" fontId="21" fillId="3" borderId="0" xfId="0" applyFont="1" applyFill="1" applyBorder="1" applyAlignment="1" applyProtection="1"/>
    <xf numFmtId="1" fontId="8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vertical="center"/>
    </xf>
    <xf numFmtId="1" fontId="10" fillId="3" borderId="1" xfId="0" applyNumberFormat="1" applyFont="1" applyFill="1" applyBorder="1" applyAlignment="1" applyProtection="1">
      <alignment vertical="center"/>
    </xf>
    <xf numFmtId="2" fontId="1" fillId="3" borderId="1" xfId="0" applyNumberFormat="1" applyFont="1" applyFill="1" applyBorder="1" applyAlignment="1" applyProtection="1">
      <alignment horizontal="center"/>
    </xf>
    <xf numFmtId="1" fontId="10" fillId="3" borderId="1" xfId="0" applyNumberFormat="1" applyFont="1" applyFill="1" applyBorder="1" applyAlignment="1" applyProtection="1">
      <alignment wrapText="1"/>
    </xf>
    <xf numFmtId="1" fontId="10" fillId="3" borderId="1" xfId="0" applyNumberFormat="1" applyFont="1" applyFill="1" applyBorder="1" applyAlignment="1" applyProtection="1">
      <alignment horizontal="left" vertical="center"/>
    </xf>
    <xf numFmtId="1" fontId="1" fillId="3" borderId="1" xfId="0" applyNumberFormat="1" applyFont="1" applyFill="1" applyBorder="1" applyAlignment="1" applyProtection="1">
      <alignment vertical="center" wrapText="1"/>
    </xf>
    <xf numFmtId="1" fontId="19" fillId="3" borderId="1" xfId="0" applyNumberFormat="1" applyFont="1" applyFill="1" applyBorder="1" applyAlignment="1" applyProtection="1">
      <alignment horizontal="left" vertical="center"/>
    </xf>
    <xf numFmtId="0" fontId="23" fillId="3" borderId="1" xfId="0" applyFont="1" applyFill="1" applyBorder="1" applyAlignment="1" applyProtection="1">
      <alignment horizontal="left" vertical="center" wrapText="1"/>
    </xf>
    <xf numFmtId="0" fontId="24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1" fontId="4" fillId="3" borderId="1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/>
    <xf numFmtId="0" fontId="10" fillId="3" borderId="0" xfId="0" applyFont="1" applyFill="1" applyBorder="1" applyAlignment="1" applyProtection="1"/>
    <xf numFmtId="0" fontId="11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vertical="top"/>
    </xf>
    <xf numFmtId="0" fontId="13" fillId="3" borderId="0" xfId="0" applyFont="1" applyFill="1" applyBorder="1" applyAlignment="1" applyProtection="1"/>
    <xf numFmtId="0" fontId="14" fillId="3" borderId="0" xfId="0" applyFont="1" applyFill="1" applyBorder="1" applyAlignment="1" applyProtection="1"/>
    <xf numFmtId="0" fontId="15" fillId="3" borderId="0" xfId="0" applyFont="1" applyFill="1" applyBorder="1" applyAlignment="1" applyProtection="1"/>
    <xf numFmtId="0" fontId="16" fillId="3" borderId="0" xfId="0" applyFont="1" applyFill="1" applyBorder="1" applyAlignment="1" applyProtection="1"/>
    <xf numFmtId="2" fontId="0" fillId="0" borderId="0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2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3" borderId="1" xfId="0" applyFont="1" applyFill="1" applyBorder="1" applyAlignment="1" applyProtection="1">
      <alignment horizontal="center" vertical="center"/>
    </xf>
    <xf numFmtId="2" fontId="0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/>
    </xf>
    <xf numFmtId="2" fontId="21" fillId="0" borderId="1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2" fontId="21" fillId="0" borderId="1" xfId="0" applyNumberFormat="1" applyFont="1" applyBorder="1" applyAlignment="1" applyProtection="1">
      <alignment horizontal="center" vertical="center" wrapText="1"/>
    </xf>
    <xf numFmtId="1" fontId="0" fillId="0" borderId="1" xfId="0" applyNumberFormat="1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/>
    </xf>
    <xf numFmtId="2" fontId="0" fillId="0" borderId="1" xfId="0" applyNumberFormat="1" applyFont="1" applyBorder="1" applyAlignment="1" applyProtection="1">
      <alignment horizontal="center"/>
    </xf>
    <xf numFmtId="2" fontId="1" fillId="0" borderId="0" xfId="0" applyNumberFormat="1" applyFont="1" applyBorder="1" applyAlignment="1" applyProtection="1"/>
    <xf numFmtId="0" fontId="1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3" fontId="26" fillId="3" borderId="1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2" fontId="26" fillId="3" borderId="1" xfId="0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 applyBorder="1" applyAlignment="1" applyProtection="1">
      <alignment horizontal="center" vertical="center" wrapText="1"/>
    </xf>
    <xf numFmtId="1" fontId="26" fillId="3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27" fillId="3" borderId="1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" fontId="26" fillId="3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3" fontId="4" fillId="0" borderId="0" xfId="0" applyNumberFormat="1" applyFont="1" applyBorder="1" applyAlignment="1" applyProtection="1">
      <alignment horizontal="left" vertical="center" wrapText="1"/>
    </xf>
    <xf numFmtId="3" fontId="1" fillId="0" borderId="0" xfId="0" applyNumberFormat="1" applyFont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top"/>
    </xf>
    <xf numFmtId="0" fontId="1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left" vertical="center"/>
    </xf>
    <xf numFmtId="1" fontId="4" fillId="3" borderId="1" xfId="0" applyNumberFormat="1" applyFont="1" applyFill="1" applyBorder="1" applyAlignment="1" applyProtection="1">
      <alignment wrapText="1"/>
    </xf>
    <xf numFmtId="3" fontId="4" fillId="3" borderId="0" xfId="0" applyNumberFormat="1" applyFont="1" applyFill="1" applyBorder="1" applyAlignment="1" applyProtection="1">
      <alignment horizontal="left" vertical="center" wrapText="1"/>
    </xf>
    <xf numFmtId="3" fontId="1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/>
    <xf numFmtId="0" fontId="12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 vertical="top"/>
    </xf>
    <xf numFmtId="0" fontId="21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9"/>
  <sheetViews>
    <sheetView zoomScaleNormal="100" workbookViewId="0"/>
  </sheetViews>
  <sheetFormatPr defaultColWidth="9.140625" defaultRowHeight="15" x14ac:dyDescent="0.25"/>
  <cols>
    <col min="1" max="1" width="19.42578125" style="1" customWidth="1"/>
    <col min="2" max="2" width="8.42578125" style="1" customWidth="1"/>
    <col min="3" max="3" width="13" style="1" customWidth="1"/>
    <col min="4" max="4" width="17.5703125" style="1" customWidth="1"/>
    <col min="5" max="5" width="12" style="1" customWidth="1"/>
    <col min="6" max="6" width="12.28515625" style="1" customWidth="1"/>
    <col min="7" max="7" width="12.42578125" style="1" customWidth="1"/>
    <col min="8" max="8" width="11.140625" style="1" customWidth="1"/>
    <col min="9" max="9" width="12.5703125" style="1" customWidth="1"/>
    <col min="10" max="10" width="12" style="1" customWidth="1"/>
    <col min="11" max="11" width="8.42578125" style="1" customWidth="1"/>
    <col min="12" max="12" width="9.42578125" style="1" customWidth="1"/>
    <col min="13" max="13" width="10.140625" style="1" customWidth="1"/>
    <col min="14" max="14" width="11.28515625" style="1" customWidth="1"/>
    <col min="15" max="15" width="11.5703125" style="1" customWidth="1"/>
    <col min="16" max="16" width="12.28515625" style="1" customWidth="1"/>
    <col min="17" max="17" width="12.7109375" style="1" customWidth="1"/>
    <col min="18" max="18" width="12" style="1" customWidth="1"/>
    <col min="19" max="19" width="14.5703125" style="1" customWidth="1"/>
    <col min="20" max="20" width="11" style="1" customWidth="1"/>
    <col min="21" max="21" width="11.140625" style="1" customWidth="1"/>
    <col min="22" max="22" width="11.5703125" style="1" customWidth="1"/>
    <col min="23" max="23" width="15" style="1" customWidth="1"/>
    <col min="24" max="26" width="12.140625" style="1" customWidth="1"/>
    <col min="27" max="27" width="14.85546875" style="1" customWidth="1"/>
    <col min="28" max="28" width="10.42578125" style="1" customWidth="1"/>
    <col min="29" max="30" width="12.7109375" style="1" customWidth="1"/>
    <col min="31" max="31" width="17.5703125" style="1" customWidth="1"/>
    <col min="32" max="32" width="22.5703125" style="1" customWidth="1"/>
    <col min="33" max="33" width="11.5703125" style="1" customWidth="1"/>
    <col min="34" max="34" width="13.5703125" style="1" customWidth="1"/>
    <col min="35" max="37" width="9.140625" style="1"/>
  </cols>
  <sheetData>
    <row r="2" spans="1:34" ht="15.75" x14ac:dyDescent="0.25">
      <c r="AC2" s="171" t="s">
        <v>0</v>
      </c>
      <c r="AD2" s="171"/>
      <c r="AE2" s="171"/>
    </row>
    <row r="3" spans="1:34" ht="15.75" x14ac:dyDescent="0.25">
      <c r="B3" s="172" t="s">
        <v>1</v>
      </c>
      <c r="C3" s="172"/>
      <c r="D3" s="172"/>
      <c r="E3" s="172"/>
      <c r="F3" s="172"/>
      <c r="G3" s="172"/>
      <c r="H3" s="172"/>
      <c r="AE3" s="2"/>
    </row>
    <row r="4" spans="1:34" ht="15.75" x14ac:dyDescent="0.25">
      <c r="B4" s="171" t="s">
        <v>2</v>
      </c>
      <c r="C4" s="171"/>
      <c r="D4" s="171"/>
      <c r="E4" s="171"/>
      <c r="F4" s="171"/>
      <c r="G4" s="171"/>
      <c r="H4" s="171"/>
      <c r="AC4" s="172" t="s">
        <v>3</v>
      </c>
      <c r="AD4" s="172"/>
      <c r="AE4" s="172"/>
    </row>
    <row r="5" spans="1:34" ht="15.75" x14ac:dyDescent="0.25">
      <c r="B5" s="171" t="s">
        <v>4</v>
      </c>
      <c r="C5" s="171"/>
      <c r="D5" s="171"/>
      <c r="E5" s="171"/>
      <c r="F5" s="171"/>
      <c r="G5" s="171"/>
      <c r="H5" s="171"/>
      <c r="AE5" s="3" t="s">
        <v>5</v>
      </c>
    </row>
    <row r="6" spans="1:34" ht="15.75" x14ac:dyDescent="0.25">
      <c r="B6" s="172" t="s">
        <v>6</v>
      </c>
      <c r="C6" s="172"/>
      <c r="D6" s="172"/>
      <c r="E6" s="172"/>
      <c r="F6" s="172"/>
      <c r="G6" s="172"/>
      <c r="H6" s="172"/>
      <c r="AE6" s="2"/>
    </row>
    <row r="7" spans="1:34" ht="15.75" x14ac:dyDescent="0.25">
      <c r="B7" s="173" t="s">
        <v>7</v>
      </c>
      <c r="C7" s="173"/>
      <c r="D7" s="173"/>
      <c r="E7" s="173"/>
      <c r="F7" s="173"/>
      <c r="G7" s="173"/>
      <c r="H7" s="173"/>
      <c r="AC7" s="171" t="s">
        <v>8</v>
      </c>
      <c r="AD7" s="171"/>
      <c r="AE7" s="171"/>
    </row>
    <row r="8" spans="1:34" ht="18.75" x14ac:dyDescent="0.25">
      <c r="B8" s="174" t="s">
        <v>9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</row>
    <row r="9" spans="1:34" s="5" customFormat="1" ht="18.75" customHeight="1" x14ac:dyDescent="0.25">
      <c r="B9" s="175" t="s">
        <v>10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</row>
    <row r="10" spans="1:34" s="5" customFormat="1" ht="12.75" customHeight="1" x14ac:dyDescent="0.25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76" t="s">
        <v>11</v>
      </c>
      <c r="S10" s="176"/>
      <c r="T10" s="17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4" ht="38.25" customHeight="1" x14ac:dyDescent="0.25">
      <c r="A11" s="177" t="s">
        <v>12</v>
      </c>
      <c r="B11" s="178" t="s">
        <v>13</v>
      </c>
      <c r="C11" s="179" t="s">
        <v>5</v>
      </c>
      <c r="D11" s="178" t="s">
        <v>14</v>
      </c>
      <c r="E11" s="178" t="s">
        <v>15</v>
      </c>
      <c r="F11" s="178" t="s">
        <v>16</v>
      </c>
      <c r="G11" s="178" t="s">
        <v>17</v>
      </c>
      <c r="H11" s="178" t="s">
        <v>18</v>
      </c>
      <c r="I11" s="178" t="s">
        <v>19</v>
      </c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 t="s">
        <v>20</v>
      </c>
      <c r="AD11" s="178" t="s">
        <v>21</v>
      </c>
      <c r="AE11" s="178" t="s">
        <v>22</v>
      </c>
      <c r="AF11" s="10"/>
      <c r="AG11" s="10"/>
      <c r="AH11" s="10"/>
    </row>
    <row r="12" spans="1:34" ht="25.5" customHeight="1" x14ac:dyDescent="0.25">
      <c r="A12" s="177"/>
      <c r="B12" s="178"/>
      <c r="C12" s="179"/>
      <c r="D12" s="178"/>
      <c r="E12" s="178"/>
      <c r="F12" s="178"/>
      <c r="G12" s="178"/>
      <c r="H12" s="178"/>
      <c r="I12" s="178" t="s">
        <v>23</v>
      </c>
      <c r="J12" s="178" t="s">
        <v>24</v>
      </c>
      <c r="K12" s="178" t="s">
        <v>25</v>
      </c>
      <c r="L12" s="178" t="s">
        <v>26</v>
      </c>
      <c r="M12" s="178" t="s">
        <v>27</v>
      </c>
      <c r="N12" s="178" t="s">
        <v>28</v>
      </c>
      <c r="O12" s="183" t="s">
        <v>29</v>
      </c>
      <c r="P12" s="178" t="s">
        <v>30</v>
      </c>
      <c r="Q12" s="178" t="s">
        <v>31</v>
      </c>
      <c r="R12" s="178" t="s">
        <v>32</v>
      </c>
      <c r="S12" s="178" t="s">
        <v>33</v>
      </c>
      <c r="T12" s="178" t="s">
        <v>34</v>
      </c>
      <c r="U12" s="178" t="s">
        <v>35</v>
      </c>
      <c r="V12" s="178" t="s">
        <v>36</v>
      </c>
      <c r="W12" s="178" t="s">
        <v>37</v>
      </c>
      <c r="X12" s="178" t="s">
        <v>38</v>
      </c>
      <c r="Y12" s="178" t="s">
        <v>39</v>
      </c>
      <c r="Z12" s="178" t="s">
        <v>40</v>
      </c>
      <c r="AA12" s="178" t="s">
        <v>41</v>
      </c>
      <c r="AB12" s="178" t="s">
        <v>42</v>
      </c>
      <c r="AC12" s="178"/>
      <c r="AD12" s="178"/>
      <c r="AE12" s="178"/>
      <c r="AF12" s="10"/>
      <c r="AG12" s="10"/>
      <c r="AH12" s="10"/>
    </row>
    <row r="13" spans="1:34" x14ac:dyDescent="0.25">
      <c r="A13" s="177"/>
      <c r="B13" s="178"/>
      <c r="C13" s="179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83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1"/>
      <c r="AG13" s="10"/>
      <c r="AH13" s="10"/>
    </row>
    <row r="14" spans="1:34" ht="110.25" customHeight="1" x14ac:dyDescent="0.25">
      <c r="A14" s="177"/>
      <c r="B14" s="178"/>
      <c r="C14" s="179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83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1"/>
      <c r="AG14" s="10"/>
      <c r="AH14" s="10"/>
    </row>
    <row r="15" spans="1:34" s="1" customFormat="1" x14ac:dyDescent="0.25">
      <c r="A15" s="12">
        <v>1</v>
      </c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9">
        <v>8</v>
      </c>
      <c r="J15" s="9">
        <v>9</v>
      </c>
      <c r="K15" s="9">
        <v>10</v>
      </c>
      <c r="L15" s="9">
        <v>11</v>
      </c>
      <c r="M15" s="9">
        <v>12</v>
      </c>
      <c r="N15" s="9">
        <v>13</v>
      </c>
      <c r="O15" s="9">
        <v>14</v>
      </c>
      <c r="P15" s="9">
        <v>15</v>
      </c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9">
        <v>23</v>
      </c>
      <c r="Y15" s="9">
        <v>24</v>
      </c>
      <c r="Z15" s="9">
        <v>25</v>
      </c>
      <c r="AA15" s="9">
        <v>26</v>
      </c>
      <c r="AB15" s="9">
        <v>27</v>
      </c>
      <c r="AC15" s="9">
        <v>28</v>
      </c>
      <c r="AD15" s="9">
        <v>29</v>
      </c>
      <c r="AE15" s="9">
        <v>30</v>
      </c>
      <c r="AF15" s="10"/>
      <c r="AG15" s="10"/>
      <c r="AH15" s="10"/>
    </row>
    <row r="16" spans="1:34" s="1" customFormat="1" ht="91.5" customHeight="1" x14ac:dyDescent="0.25">
      <c r="A16" s="13" t="s">
        <v>43</v>
      </c>
      <c r="B16" s="14"/>
      <c r="C16" s="14" t="s">
        <v>44</v>
      </c>
      <c r="D16" s="14" t="s">
        <v>45</v>
      </c>
      <c r="E16" s="14" t="s">
        <v>46</v>
      </c>
      <c r="F16" s="14" t="s">
        <v>47</v>
      </c>
      <c r="G16" s="14" t="s">
        <v>48</v>
      </c>
      <c r="H16" s="14" t="s">
        <v>49</v>
      </c>
      <c r="I16" s="14"/>
      <c r="J16" s="14"/>
      <c r="K16" s="14" t="s">
        <v>50</v>
      </c>
      <c r="L16" s="14" t="s">
        <v>51</v>
      </c>
      <c r="M16" s="14" t="s">
        <v>52</v>
      </c>
      <c r="N16" s="14" t="s">
        <v>53</v>
      </c>
      <c r="O16" s="14" t="s">
        <v>54</v>
      </c>
      <c r="P16" s="14" t="s">
        <v>55</v>
      </c>
      <c r="Q16" s="14" t="s">
        <v>56</v>
      </c>
      <c r="R16" s="14" t="s">
        <v>57</v>
      </c>
      <c r="S16" s="14" t="s">
        <v>58</v>
      </c>
      <c r="T16" s="14" t="s">
        <v>59</v>
      </c>
      <c r="U16" s="14" t="s">
        <v>60</v>
      </c>
      <c r="V16" s="14" t="s">
        <v>47</v>
      </c>
      <c r="W16" s="14" t="s">
        <v>61</v>
      </c>
      <c r="X16" s="14" t="s">
        <v>62</v>
      </c>
      <c r="Y16" s="14" t="s">
        <v>63</v>
      </c>
      <c r="Z16" s="14" t="s">
        <v>64</v>
      </c>
      <c r="AA16" s="14" t="s">
        <v>65</v>
      </c>
      <c r="AB16" s="14"/>
      <c r="AC16" s="14" t="s">
        <v>66</v>
      </c>
      <c r="AD16" s="14" t="s">
        <v>47</v>
      </c>
      <c r="AE16" s="14" t="s">
        <v>67</v>
      </c>
      <c r="AF16" s="15" t="s">
        <v>68</v>
      </c>
      <c r="AG16" s="10"/>
      <c r="AH16" s="10"/>
    </row>
    <row r="17" spans="1:37" s="1" customFormat="1" ht="22.5" customHeight="1" x14ac:dyDescent="0.25">
      <c r="A17" s="16" t="s">
        <v>69</v>
      </c>
      <c r="B17" s="9">
        <v>1</v>
      </c>
      <c r="C17" s="9"/>
      <c r="D17" s="9" t="s">
        <v>70</v>
      </c>
      <c r="E17" s="8">
        <v>21</v>
      </c>
      <c r="F17" s="8">
        <v>25</v>
      </c>
      <c r="G17" s="8">
        <v>25</v>
      </c>
      <c r="H17" s="8" t="s">
        <v>71</v>
      </c>
      <c r="I17" s="17">
        <v>13740</v>
      </c>
      <c r="J17" s="17">
        <v>100</v>
      </c>
      <c r="K17" s="17">
        <f>I17+J17</f>
        <v>13840</v>
      </c>
      <c r="L17" s="17">
        <f>K17*E17/18</f>
        <v>16146.666666666666</v>
      </c>
      <c r="M17" s="17">
        <v>0</v>
      </c>
      <c r="N17" s="17">
        <f>1800*E17/18</f>
        <v>2100</v>
      </c>
      <c r="O17" s="17">
        <f>1000*E17/18</f>
        <v>1166.6666666666667</v>
      </c>
      <c r="P17" s="17">
        <f>2000/25*F17</f>
        <v>2000</v>
      </c>
      <c r="Q17" s="17">
        <f>1100/25*G17</f>
        <v>1100</v>
      </c>
      <c r="R17" s="17"/>
      <c r="S17" s="17">
        <f>1100*3/18</f>
        <v>183.33333333333334</v>
      </c>
      <c r="T17" s="17"/>
      <c r="U17" s="17"/>
      <c r="V17" s="17">
        <v>0</v>
      </c>
      <c r="W17" s="17">
        <f>1500*2/18</f>
        <v>166.66666666666666</v>
      </c>
      <c r="X17" s="17"/>
      <c r="Y17" s="17">
        <f>1500*E17/18</f>
        <v>1750</v>
      </c>
      <c r="Z17" s="17">
        <f>1500*E17/18</f>
        <v>1750</v>
      </c>
      <c r="AA17" s="17">
        <f>1500*E17/18</f>
        <v>1750</v>
      </c>
      <c r="AB17" s="17"/>
      <c r="AC17" s="17">
        <f>AB17+X17+W17+V17+U17+T17+S17+R17+Q17+P17+O17+N17+M17+L17+AA17+Z17+Y17</f>
        <v>28113.333333333332</v>
      </c>
      <c r="AD17" s="17">
        <v>2000</v>
      </c>
      <c r="AE17" s="17">
        <f>AC17+AD17</f>
        <v>30113.333333333332</v>
      </c>
      <c r="AF17" s="15" t="s">
        <v>72</v>
      </c>
      <c r="AG17" s="10"/>
      <c r="AH17" s="10"/>
    </row>
    <row r="18" spans="1:37" ht="32.25" customHeight="1" x14ac:dyDescent="0.25">
      <c r="A18" s="16" t="s">
        <v>69</v>
      </c>
      <c r="B18" s="18">
        <v>2</v>
      </c>
      <c r="C18" s="18"/>
      <c r="D18" s="19" t="s">
        <v>73</v>
      </c>
      <c r="E18" s="20">
        <v>18</v>
      </c>
      <c r="F18" s="20">
        <v>20</v>
      </c>
      <c r="G18" s="20">
        <v>15</v>
      </c>
      <c r="H18" s="21" t="s">
        <v>74</v>
      </c>
      <c r="I18" s="17">
        <v>13740</v>
      </c>
      <c r="J18" s="22">
        <v>100</v>
      </c>
      <c r="K18" s="17">
        <f>I18+J18</f>
        <v>13840</v>
      </c>
      <c r="L18" s="17">
        <f>K18*E18/18</f>
        <v>13840</v>
      </c>
      <c r="M18" s="22">
        <f>2000*E18/18</f>
        <v>2000</v>
      </c>
      <c r="N18" s="17">
        <f>1800*E18/18</f>
        <v>1800</v>
      </c>
      <c r="O18" s="17">
        <f>1000*E18/18</f>
        <v>1000</v>
      </c>
      <c r="P18" s="17">
        <f>2000/25*F18</f>
        <v>1600</v>
      </c>
      <c r="Q18" s="22">
        <f>800/25*G18</f>
        <v>480</v>
      </c>
      <c r="R18" s="22">
        <f>1100*E18/18</f>
        <v>1100</v>
      </c>
      <c r="S18" s="22"/>
      <c r="T18" s="22"/>
      <c r="U18" s="22"/>
      <c r="V18" s="22">
        <v>0</v>
      </c>
      <c r="W18" s="22"/>
      <c r="X18" s="22"/>
      <c r="Y18" s="17">
        <f>1500*E18/18</f>
        <v>1500</v>
      </c>
      <c r="Z18" s="17">
        <f>1500*E18/18</f>
        <v>1500</v>
      </c>
      <c r="AA18" s="17">
        <f>1500*E18/18</f>
        <v>1500</v>
      </c>
      <c r="AB18" s="22">
        <v>500</v>
      </c>
      <c r="AC18" s="17">
        <f>AB18+X18+W18+V18+U18+T18+S18+R18+Q18+P18+O18+N18+M18+L18+AA18+Z18+Y18</f>
        <v>26820</v>
      </c>
      <c r="AD18" s="23">
        <v>2000</v>
      </c>
      <c r="AE18" s="17">
        <f>AC18+AD18</f>
        <v>28820</v>
      </c>
      <c r="AF18" s="15" t="s">
        <v>72</v>
      </c>
      <c r="AJ18" s="24"/>
      <c r="AK18" s="25"/>
    </row>
    <row r="19" spans="1:37" ht="24.75" customHeight="1" x14ac:dyDescent="0.25">
      <c r="A19" s="16" t="s">
        <v>69</v>
      </c>
      <c r="B19" s="18">
        <v>3</v>
      </c>
      <c r="C19" s="18"/>
      <c r="D19" s="19" t="s">
        <v>75</v>
      </c>
      <c r="E19" s="20">
        <v>15</v>
      </c>
      <c r="F19" s="20">
        <v>23</v>
      </c>
      <c r="G19" s="20">
        <v>23</v>
      </c>
      <c r="H19" s="21" t="s">
        <v>76</v>
      </c>
      <c r="I19" s="17">
        <v>13740</v>
      </c>
      <c r="J19" s="22">
        <v>100</v>
      </c>
      <c r="K19" s="17">
        <f>I19+J19</f>
        <v>13840</v>
      </c>
      <c r="L19" s="17">
        <f>K19*E19/18</f>
        <v>11533.333333333334</v>
      </c>
      <c r="M19" s="22">
        <f>4000*E19/18</f>
        <v>3333.3333333333335</v>
      </c>
      <c r="N19" s="17">
        <f>1800*E19/18</f>
        <v>1500</v>
      </c>
      <c r="O19" s="17">
        <f>1000*E19/18</f>
        <v>833.33333333333337</v>
      </c>
      <c r="P19" s="17">
        <f>2000/25*F19</f>
        <v>1840</v>
      </c>
      <c r="Q19" s="17">
        <f>1100/25*G19</f>
        <v>1012</v>
      </c>
      <c r="R19" s="22"/>
      <c r="S19" s="17">
        <f>1100*3/18</f>
        <v>183.33333333333334</v>
      </c>
      <c r="T19" s="22"/>
      <c r="U19" s="22">
        <f>1500*3/18</f>
        <v>250</v>
      </c>
      <c r="V19" s="22">
        <v>0</v>
      </c>
      <c r="W19" s="22"/>
      <c r="X19" s="22"/>
      <c r="Y19" s="17">
        <f>1500*E19/18</f>
        <v>1250</v>
      </c>
      <c r="Z19" s="17">
        <f>1500*E19/18</f>
        <v>1250</v>
      </c>
      <c r="AA19" s="17">
        <f>1500*E19/18</f>
        <v>1250</v>
      </c>
      <c r="AB19" s="22">
        <v>500</v>
      </c>
      <c r="AC19" s="17">
        <f>AB19+X19+W19+V19+U19+T19+S19+R19+Q19+P19+O19+N19+M19+L19+AA19+Z19+Y19</f>
        <v>24735.333333333336</v>
      </c>
      <c r="AD19" s="23">
        <v>2000</v>
      </c>
      <c r="AE19" s="17">
        <f>AC19+AD19</f>
        <v>26735.333333333336</v>
      </c>
      <c r="AF19" s="15" t="s">
        <v>72</v>
      </c>
      <c r="AJ19" s="24"/>
      <c r="AK19" s="25"/>
    </row>
    <row r="20" spans="1:37" ht="27.75" customHeight="1" x14ac:dyDescent="0.25">
      <c r="A20" s="16" t="s">
        <v>69</v>
      </c>
      <c r="B20" s="26">
        <v>4</v>
      </c>
      <c r="C20" s="16"/>
      <c r="D20" s="27" t="s">
        <v>77</v>
      </c>
      <c r="E20" s="12">
        <v>23</v>
      </c>
      <c r="F20" s="12">
        <v>15</v>
      </c>
      <c r="G20" s="12">
        <v>13</v>
      </c>
      <c r="H20" s="12" t="s">
        <v>76</v>
      </c>
      <c r="I20" s="17">
        <v>13740</v>
      </c>
      <c r="J20" s="22">
        <v>100</v>
      </c>
      <c r="K20" s="17">
        <f>I20+J20</f>
        <v>13840</v>
      </c>
      <c r="L20" s="17">
        <f>K20*E20/18</f>
        <v>17684.444444444445</v>
      </c>
      <c r="M20" s="22">
        <f>4000*E20/18</f>
        <v>5111.1111111111113</v>
      </c>
      <c r="N20" s="17">
        <f>1800*E20/18</f>
        <v>2300</v>
      </c>
      <c r="O20" s="17">
        <f>1000*E20/18</f>
        <v>1277.7777777777778</v>
      </c>
      <c r="P20" s="17">
        <f>2000/25*F20</f>
        <v>1200</v>
      </c>
      <c r="Q20" s="17">
        <f>1100/25*G20</f>
        <v>572</v>
      </c>
      <c r="R20" s="23"/>
      <c r="S20" s="17">
        <f>1100*2/18</f>
        <v>122.22222222222223</v>
      </c>
      <c r="T20" s="17">
        <f>900*E20/18</f>
        <v>1150</v>
      </c>
      <c r="U20" s="23"/>
      <c r="V20" s="23">
        <v>0</v>
      </c>
      <c r="W20" s="23"/>
      <c r="X20" s="23"/>
      <c r="Y20" s="17">
        <f>1500*E20/18</f>
        <v>1916.6666666666667</v>
      </c>
      <c r="Z20" s="17">
        <f>1500*E20/18</f>
        <v>1916.6666666666667</v>
      </c>
      <c r="AA20" s="17">
        <f>1500*E20/18</f>
        <v>1916.6666666666667</v>
      </c>
      <c r="AB20" s="17"/>
      <c r="AC20" s="17">
        <f>AB20+X20+W20+V20+U20+T20+S20+R20+Q20+P20+O20+N20+M20+L20+AA20+Z20+Y20</f>
        <v>35167.555555555555</v>
      </c>
      <c r="AD20" s="23">
        <v>2000</v>
      </c>
      <c r="AE20" s="17">
        <f>AC20+AD20</f>
        <v>37167.555555555555</v>
      </c>
      <c r="AF20" s="15" t="s">
        <v>72</v>
      </c>
    </row>
    <row r="21" spans="1:37" ht="27.75" customHeight="1" x14ac:dyDescent="0.25">
      <c r="A21" s="16" t="s">
        <v>69</v>
      </c>
      <c r="B21" s="28">
        <v>5</v>
      </c>
      <c r="C21" s="29"/>
      <c r="D21" s="29" t="s">
        <v>78</v>
      </c>
      <c r="E21" s="29"/>
      <c r="F21" s="29"/>
      <c r="G21" s="29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23"/>
      <c r="S21" s="23"/>
      <c r="T21" s="17"/>
      <c r="U21" s="23"/>
      <c r="V21" s="23"/>
      <c r="W21" s="23"/>
      <c r="X21" s="23"/>
      <c r="Y21" s="23"/>
      <c r="Z21" s="23"/>
      <c r="AA21" s="23"/>
      <c r="AB21" s="17"/>
      <c r="AC21" s="23"/>
      <c r="AD21" s="23"/>
      <c r="AE21" s="23"/>
      <c r="AF21" s="15" t="s">
        <v>72</v>
      </c>
    </row>
    <row r="22" spans="1:37" ht="27.75" customHeight="1" x14ac:dyDescent="0.25">
      <c r="A22" s="31" t="s">
        <v>69</v>
      </c>
      <c r="B22" s="31"/>
      <c r="C22" s="31"/>
      <c r="D22" s="31" t="s">
        <v>79</v>
      </c>
      <c r="E22" s="32">
        <f>SUM(E17:E21)</f>
        <v>77</v>
      </c>
      <c r="F22" s="31"/>
      <c r="G22" s="31"/>
      <c r="H22" s="31"/>
      <c r="I22" s="33"/>
      <c r="J22" s="33"/>
      <c r="K22" s="33">
        <f t="shared" ref="K22:X22" si="0">SUM(K17:K21)</f>
        <v>55360</v>
      </c>
      <c r="L22" s="33">
        <f t="shared" si="0"/>
        <v>59204.444444444445</v>
      </c>
      <c r="M22" s="33">
        <f t="shared" si="0"/>
        <v>10444.444444444445</v>
      </c>
      <c r="N22" s="33">
        <f t="shared" si="0"/>
        <v>7700</v>
      </c>
      <c r="O22" s="33">
        <f t="shared" si="0"/>
        <v>4277.7777777777783</v>
      </c>
      <c r="P22" s="33">
        <f t="shared" si="0"/>
        <v>6640</v>
      </c>
      <c r="Q22" s="33">
        <f t="shared" si="0"/>
        <v>3164</v>
      </c>
      <c r="R22" s="33">
        <f t="shared" si="0"/>
        <v>1100</v>
      </c>
      <c r="S22" s="33">
        <f t="shared" si="0"/>
        <v>488.88888888888891</v>
      </c>
      <c r="T22" s="33">
        <f t="shared" si="0"/>
        <v>1150</v>
      </c>
      <c r="U22" s="33">
        <f t="shared" si="0"/>
        <v>250</v>
      </c>
      <c r="V22" s="33">
        <f t="shared" si="0"/>
        <v>0</v>
      </c>
      <c r="W22" s="33">
        <f t="shared" si="0"/>
        <v>166.66666666666666</v>
      </c>
      <c r="X22" s="33">
        <f t="shared" si="0"/>
        <v>0</v>
      </c>
      <c r="Y22" s="33"/>
      <c r="Z22" s="33"/>
      <c r="AA22" s="33"/>
      <c r="AB22" s="33">
        <f>SUM(AB17:AB21)</f>
        <v>1000</v>
      </c>
      <c r="AC22" s="33">
        <f>SUM(AC17:AC21)</f>
        <v>114836.22222222222</v>
      </c>
      <c r="AD22" s="33">
        <f>SUM(AD17:AD21)</f>
        <v>8000</v>
      </c>
      <c r="AE22" s="33">
        <f>SUM(AE17:AE21)</f>
        <v>122836.22222222222</v>
      </c>
      <c r="AF22" s="15" t="s">
        <v>72</v>
      </c>
    </row>
    <row r="23" spans="1:37" ht="64.5" customHeight="1" x14ac:dyDescent="0.25">
      <c r="R23" s="34"/>
      <c r="S23" s="34"/>
      <c r="T23" s="35"/>
      <c r="U23" s="34"/>
      <c r="V23" s="34"/>
      <c r="W23" s="34"/>
      <c r="X23" s="34"/>
      <c r="Y23" s="34"/>
      <c r="Z23" s="34"/>
      <c r="AA23" s="34"/>
      <c r="AB23" s="35"/>
      <c r="AC23" s="34"/>
      <c r="AD23" s="36" t="s">
        <v>80</v>
      </c>
      <c r="AE23" s="34"/>
    </row>
    <row r="24" spans="1:37" ht="15.75" x14ac:dyDescent="0.25">
      <c r="D24" s="171" t="s">
        <v>81</v>
      </c>
      <c r="E24" s="171"/>
      <c r="F24" s="171"/>
      <c r="G24" s="171"/>
      <c r="H24" s="171"/>
      <c r="I24" s="171"/>
      <c r="J24" s="171"/>
      <c r="K24" s="171"/>
      <c r="L24" s="171"/>
      <c r="M24" s="171"/>
      <c r="R24" s="34"/>
      <c r="S24" s="34"/>
      <c r="T24" s="35"/>
      <c r="U24" s="34"/>
      <c r="V24" s="34"/>
      <c r="W24" s="34"/>
      <c r="X24" s="34"/>
      <c r="Y24" s="34"/>
      <c r="Z24" s="34"/>
      <c r="AA24" s="34"/>
      <c r="AB24" s="35"/>
      <c r="AC24" s="34"/>
      <c r="AD24" s="34"/>
      <c r="AE24" s="34"/>
    </row>
    <row r="25" spans="1:37" ht="15.75" x14ac:dyDescent="0.25">
      <c r="D25" s="2"/>
      <c r="E25" s="2"/>
      <c r="F25" s="2"/>
      <c r="G25" s="2"/>
      <c r="H25" s="2"/>
      <c r="I25" s="37" t="s">
        <v>82</v>
      </c>
      <c r="J25" s="37"/>
      <c r="K25" s="37" t="s">
        <v>83</v>
      </c>
      <c r="L25" s="2"/>
      <c r="M25" s="2"/>
      <c r="R25" s="34"/>
      <c r="S25" s="34"/>
      <c r="T25" s="35"/>
      <c r="U25" s="34"/>
      <c r="V25" s="34"/>
      <c r="W25" s="34"/>
      <c r="X25" s="34"/>
      <c r="Y25" s="34"/>
      <c r="Z25" s="34"/>
      <c r="AA25" s="34"/>
      <c r="AB25" s="35"/>
      <c r="AC25" s="34"/>
      <c r="AD25" s="34"/>
      <c r="AE25" s="34"/>
    </row>
    <row r="26" spans="1:37" ht="15.75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R26" s="34"/>
      <c r="S26" s="34"/>
      <c r="T26" s="35"/>
      <c r="U26" s="34"/>
      <c r="V26" s="34"/>
      <c r="W26" s="34"/>
      <c r="X26" s="34"/>
      <c r="Y26" s="34"/>
      <c r="Z26" s="34"/>
      <c r="AA26" s="34"/>
      <c r="AB26" s="35"/>
      <c r="AC26" s="34"/>
      <c r="AD26" s="34"/>
      <c r="AE26" s="34"/>
    </row>
    <row r="27" spans="1:37" ht="15.75" x14ac:dyDescent="0.25">
      <c r="D27" s="2"/>
      <c r="E27" s="2"/>
      <c r="F27" s="2"/>
      <c r="G27" s="2" t="s">
        <v>84</v>
      </c>
      <c r="H27" s="2"/>
      <c r="I27" s="2"/>
      <c r="J27" s="2"/>
      <c r="K27" s="2"/>
      <c r="L27" s="2"/>
      <c r="M27" s="2"/>
      <c r="R27" s="34"/>
      <c r="S27" s="34"/>
      <c r="T27" s="35"/>
      <c r="U27" s="34"/>
      <c r="V27" s="34"/>
      <c r="W27" s="34"/>
      <c r="X27" s="34"/>
      <c r="Y27" s="34"/>
      <c r="Z27" s="34"/>
      <c r="AA27" s="34"/>
      <c r="AB27" s="35"/>
      <c r="AC27" s="34"/>
      <c r="AD27" s="34"/>
      <c r="AE27" s="34"/>
    </row>
    <row r="28" spans="1:37" ht="15.75" x14ac:dyDescent="0.25">
      <c r="D28" s="2"/>
      <c r="E28" s="2"/>
      <c r="F28" s="2"/>
      <c r="G28" s="2"/>
      <c r="H28" s="37"/>
      <c r="I28" s="2"/>
      <c r="J28" s="2"/>
      <c r="K28" s="2"/>
      <c r="L28" s="2"/>
      <c r="M28" s="2"/>
      <c r="R28" s="34"/>
      <c r="S28" s="34"/>
      <c r="T28" s="35"/>
      <c r="U28" s="34"/>
      <c r="V28" s="34"/>
      <c r="W28" s="34"/>
      <c r="X28" s="34"/>
      <c r="Y28" s="34"/>
      <c r="Z28" s="34"/>
      <c r="AA28" s="34"/>
      <c r="AB28" s="35"/>
      <c r="AC28" s="34"/>
      <c r="AD28" s="34"/>
      <c r="AE28" s="34"/>
    </row>
    <row r="29" spans="1:37" ht="15.75" x14ac:dyDescent="0.25">
      <c r="D29" s="2"/>
      <c r="E29" s="2"/>
      <c r="F29" s="2"/>
      <c r="G29" s="2"/>
      <c r="H29" s="37"/>
      <c r="I29" s="2"/>
      <c r="J29" s="2"/>
      <c r="K29" s="2"/>
      <c r="L29" s="2"/>
      <c r="M29" s="2"/>
      <c r="R29" s="34"/>
      <c r="S29" s="34"/>
      <c r="T29" s="35"/>
      <c r="U29" s="34"/>
      <c r="V29" s="34"/>
      <c r="W29" s="34"/>
      <c r="X29" s="34"/>
      <c r="Y29" s="34"/>
      <c r="Z29" s="34"/>
      <c r="AA29" s="34"/>
      <c r="AB29" s="35"/>
      <c r="AC29" s="34"/>
      <c r="AD29" s="34"/>
      <c r="AE29" s="34"/>
    </row>
    <row r="30" spans="1:37" ht="15.75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R30" s="34"/>
      <c r="S30" s="34"/>
      <c r="T30" s="35"/>
      <c r="U30" s="34"/>
      <c r="V30" s="34"/>
      <c r="W30" s="34"/>
      <c r="X30" s="34"/>
      <c r="Y30" s="34"/>
      <c r="Z30" s="34"/>
      <c r="AA30" s="34"/>
      <c r="AB30" s="35"/>
      <c r="AC30" s="34"/>
      <c r="AD30" s="34"/>
      <c r="AE30" s="34"/>
    </row>
    <row r="31" spans="1:37" ht="30" customHeight="1" x14ac:dyDescent="0.25">
      <c r="D31" s="180" t="s">
        <v>85</v>
      </c>
      <c r="E31" s="180"/>
      <c r="F31" s="180"/>
      <c r="G31" s="180"/>
      <c r="H31" s="180"/>
      <c r="I31" s="180"/>
      <c r="J31" s="2"/>
      <c r="K31" s="2"/>
      <c r="L31" s="2"/>
      <c r="M31" s="2"/>
      <c r="N31" s="2"/>
      <c r="O31" s="2"/>
      <c r="P31" s="2"/>
      <c r="Q31" s="2"/>
      <c r="R31" s="38"/>
      <c r="S31" s="38"/>
      <c r="T31" s="39"/>
      <c r="U31" s="38"/>
      <c r="V31" s="34"/>
      <c r="W31" s="34"/>
      <c r="X31" s="34"/>
      <c r="Y31" s="34"/>
      <c r="Z31" s="34"/>
      <c r="AA31" s="34"/>
      <c r="AB31" s="35"/>
      <c r="AC31" s="34"/>
      <c r="AD31" s="34"/>
      <c r="AE31" s="34"/>
    </row>
    <row r="32" spans="1:37" ht="46.5" customHeight="1" x14ac:dyDescent="0.25">
      <c r="D32" s="181" t="s">
        <v>86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</row>
    <row r="33" spans="4:20" ht="15.75" x14ac:dyDescent="0.25">
      <c r="D33" s="40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4:20" ht="15.75" x14ac:dyDescent="0.25">
      <c r="D34" s="2" t="s">
        <v>87</v>
      </c>
      <c r="E34" s="182" t="s">
        <v>88</v>
      </c>
      <c r="F34" s="182"/>
      <c r="G34" s="2"/>
      <c r="H34" s="2"/>
      <c r="I34" s="2"/>
      <c r="J34" s="2"/>
      <c r="K34" s="2"/>
      <c r="L34" s="2"/>
      <c r="M34" s="2"/>
      <c r="N34" s="2"/>
    </row>
    <row r="35" spans="4:20" ht="15.75" x14ac:dyDescent="0.25">
      <c r="D35" s="2"/>
      <c r="E35" s="171" t="s">
        <v>89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</row>
    <row r="36" spans="4:20" ht="15.75" x14ac:dyDescent="0.25">
      <c r="D36" s="2" t="s">
        <v>90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4:20" ht="15.75" x14ac:dyDescent="0.25">
      <c r="D37" s="2" t="s">
        <v>91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41"/>
      <c r="P37" s="2"/>
      <c r="Q37" s="2"/>
      <c r="R37" s="2"/>
      <c r="S37" s="24"/>
      <c r="T37" s="24"/>
    </row>
    <row r="38" spans="4:20" ht="15.75" x14ac:dyDescent="0.25">
      <c r="D38" s="2" t="s">
        <v>92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41"/>
      <c r="P38" s="2"/>
      <c r="Q38" s="2"/>
      <c r="R38" s="2"/>
      <c r="S38" s="24"/>
      <c r="T38" s="24"/>
    </row>
    <row r="39" spans="4:20" ht="18.75" x14ac:dyDescent="0.3">
      <c r="D39" s="2"/>
      <c r="E39" s="187" t="s">
        <v>93</v>
      </c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</row>
    <row r="40" spans="4:20" ht="18.75" customHeight="1" x14ac:dyDescent="0.3">
      <c r="E40" s="187" t="s">
        <v>94</v>
      </c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42"/>
    </row>
    <row r="41" spans="4:20" ht="18.75" x14ac:dyDescent="0.3">
      <c r="N41" s="42"/>
      <c r="O41" s="42"/>
      <c r="P41" s="42"/>
      <c r="Q41" s="42"/>
      <c r="R41" s="42"/>
      <c r="S41" s="24"/>
      <c r="T41" s="24"/>
    </row>
    <row r="42" spans="4:20" ht="18.75" x14ac:dyDescent="0.3">
      <c r="N42" s="24"/>
      <c r="O42" s="188"/>
      <c r="P42" s="188"/>
      <c r="Q42" s="188"/>
      <c r="R42" s="188"/>
      <c r="S42" s="188"/>
      <c r="T42" s="188"/>
    </row>
    <row r="46" spans="4:20" x14ac:dyDescent="0.25">
      <c r="N46" s="43"/>
      <c r="O46" s="43"/>
      <c r="P46" s="43"/>
      <c r="Q46" s="43"/>
    </row>
    <row r="47" spans="4:20" x14ac:dyDescent="0.25">
      <c r="N47" s="184"/>
      <c r="O47" s="184"/>
      <c r="P47" s="184"/>
      <c r="Q47" s="184"/>
    </row>
    <row r="48" spans="4:20" x14ac:dyDescent="0.25">
      <c r="N48" s="184"/>
      <c r="O48" s="184"/>
      <c r="P48" s="184"/>
      <c r="Q48" s="184"/>
    </row>
    <row r="49" spans="5:17" x14ac:dyDescent="0.25">
      <c r="N49" s="43"/>
      <c r="O49" s="43"/>
      <c r="P49" s="43"/>
      <c r="Q49" s="43"/>
    </row>
    <row r="50" spans="5:17" x14ac:dyDescent="0.25">
      <c r="N50" s="185"/>
      <c r="O50" s="185"/>
      <c r="P50" s="185"/>
      <c r="Q50" s="44"/>
    </row>
    <row r="51" spans="5:17" x14ac:dyDescent="0.25">
      <c r="N51" s="44"/>
      <c r="O51" s="44"/>
      <c r="P51" s="44"/>
      <c r="Q51" s="44"/>
    </row>
    <row r="56" spans="5:17" ht="15.75" x14ac:dyDescent="0.25">
      <c r="E56" s="186"/>
      <c r="F56" s="186"/>
      <c r="G56" s="186"/>
      <c r="H56" s="186"/>
      <c r="I56" s="186"/>
      <c r="J56" s="186"/>
    </row>
    <row r="57" spans="5:17" x14ac:dyDescent="0.25">
      <c r="E57" s="46"/>
      <c r="F57" s="47"/>
      <c r="G57" s="47"/>
      <c r="H57" s="47"/>
      <c r="I57" s="47"/>
      <c r="J57" s="47"/>
    </row>
    <row r="58" spans="5:17" ht="15.75" x14ac:dyDescent="0.25">
      <c r="E58" s="45"/>
      <c r="F58" s="45"/>
      <c r="G58" s="45"/>
      <c r="H58" s="45"/>
      <c r="I58" s="45"/>
      <c r="J58" s="45"/>
    </row>
    <row r="59" spans="5:17" x14ac:dyDescent="0.25">
      <c r="E59" s="48"/>
      <c r="F59" s="48"/>
      <c r="G59" s="48"/>
      <c r="H59" s="48"/>
      <c r="I59" s="48"/>
      <c r="J59" s="48"/>
    </row>
  </sheetData>
  <mergeCells count="55">
    <mergeCell ref="N48:Q48"/>
    <mergeCell ref="N50:P50"/>
    <mergeCell ref="E56:J56"/>
    <mergeCell ref="E35:S35"/>
    <mergeCell ref="E39:T39"/>
    <mergeCell ref="E40:S40"/>
    <mergeCell ref="O42:T42"/>
    <mergeCell ref="N47:Q47"/>
    <mergeCell ref="AB12:AB14"/>
    <mergeCell ref="D24:M24"/>
    <mergeCell ref="D31:I31"/>
    <mergeCell ref="D32:AE32"/>
    <mergeCell ref="E34:F34"/>
    <mergeCell ref="AC11:AC14"/>
    <mergeCell ref="AD11:AD14"/>
    <mergeCell ref="AE11:AE14"/>
    <mergeCell ref="I12:I14"/>
    <mergeCell ref="J12:J14"/>
    <mergeCell ref="K12:K14"/>
    <mergeCell ref="L12:L14"/>
    <mergeCell ref="M12:M14"/>
    <mergeCell ref="N12:N14"/>
    <mergeCell ref="O12:O14"/>
    <mergeCell ref="P12:P14"/>
    <mergeCell ref="Q12:Q14"/>
    <mergeCell ref="R12:R14"/>
    <mergeCell ref="S12:S14"/>
    <mergeCell ref="T12:T14"/>
    <mergeCell ref="U12:U14"/>
    <mergeCell ref="R10:T10"/>
    <mergeCell ref="A11:A14"/>
    <mergeCell ref="B11:B14"/>
    <mergeCell ref="C11:C14"/>
    <mergeCell ref="D11:D14"/>
    <mergeCell ref="E11:E14"/>
    <mergeCell ref="F11:F14"/>
    <mergeCell ref="G11:G14"/>
    <mergeCell ref="H11:H14"/>
    <mergeCell ref="I11:AB11"/>
    <mergeCell ref="V12:V14"/>
    <mergeCell ref="W12:W14"/>
    <mergeCell ref="X12:X14"/>
    <mergeCell ref="Y12:Y14"/>
    <mergeCell ref="Z12:Z14"/>
    <mergeCell ref="AA12:AA14"/>
    <mergeCell ref="B6:H6"/>
    <mergeCell ref="B7:H7"/>
    <mergeCell ref="AC7:AE7"/>
    <mergeCell ref="B8:AE8"/>
    <mergeCell ref="B9:AE9"/>
    <mergeCell ref="AC2:AE2"/>
    <mergeCell ref="B3:H3"/>
    <mergeCell ref="B4:H4"/>
    <mergeCell ref="AC4:AE4"/>
    <mergeCell ref="B5:H5"/>
  </mergeCells>
  <pageMargins left="0.23611111111111099" right="0.23611111111111099" top="0.74791666666666701" bottom="0.74791666666666701" header="0.511811023622047" footer="0.511811023622047"/>
  <pageSetup paperSize="9" scale="62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202"/>
  <sheetViews>
    <sheetView zoomScaleNormal="100" workbookViewId="0">
      <pane xSplit="5" ySplit="16" topLeftCell="L161" activePane="bottomRight" state="frozen"/>
      <selection pane="topRight" activeCell="L1" sqref="L1"/>
      <selection pane="bottomLeft" activeCell="A161" sqref="A161"/>
      <selection pane="bottomRight" activeCell="Q21" sqref="Q21"/>
    </sheetView>
  </sheetViews>
  <sheetFormatPr defaultColWidth="9.140625" defaultRowHeight="15" x14ac:dyDescent="0.25"/>
  <cols>
    <col min="1" max="1" width="19.42578125" style="49" customWidth="1"/>
    <col min="2" max="2" width="8.42578125" style="49" customWidth="1"/>
    <col min="3" max="3" width="14.85546875" style="49" customWidth="1"/>
    <col min="4" max="4" width="17.5703125" style="49" customWidth="1"/>
    <col min="5" max="5" width="12" style="49" customWidth="1"/>
    <col min="6" max="6" width="12.28515625" style="49" customWidth="1"/>
    <col min="7" max="7" width="12.42578125" style="49" customWidth="1"/>
    <col min="8" max="8" width="11.140625" style="49" customWidth="1"/>
    <col min="9" max="9" width="13" style="49" customWidth="1"/>
    <col min="10" max="10" width="12.140625" style="49" customWidth="1"/>
    <col min="11" max="11" width="8.42578125" style="49" customWidth="1"/>
    <col min="12" max="12" width="12.28515625" style="49" customWidth="1"/>
    <col min="13" max="13" width="10.42578125" style="49" customWidth="1"/>
    <col min="14" max="14" width="11.28515625" style="49" customWidth="1"/>
    <col min="15" max="15" width="11.5703125" style="49" customWidth="1"/>
    <col min="16" max="16" width="12.28515625" style="49" customWidth="1"/>
    <col min="17" max="17" width="12.7109375" style="49" customWidth="1"/>
    <col min="18" max="18" width="12" style="49" customWidth="1"/>
    <col min="19" max="19" width="14.5703125" style="49" customWidth="1"/>
    <col min="20" max="20" width="11" style="49" customWidth="1"/>
    <col min="21" max="22" width="11.5703125" style="49" customWidth="1"/>
    <col min="23" max="23" width="15" style="49" customWidth="1"/>
    <col min="24" max="26" width="12.140625" style="49" customWidth="1"/>
    <col min="27" max="27" width="14.85546875" style="49" customWidth="1"/>
    <col min="28" max="28" width="10.42578125" style="49" customWidth="1"/>
    <col min="29" max="31" width="12.7109375" style="49" customWidth="1"/>
    <col min="32" max="32" width="17.5703125" style="49" customWidth="1"/>
    <col min="33" max="33" width="11.5703125" style="49" customWidth="1"/>
    <col min="34" max="34" width="13.5703125" style="49" customWidth="1"/>
    <col min="35" max="1024" width="9.140625" style="49"/>
  </cols>
  <sheetData>
    <row r="2" spans="1:34" ht="15.75" x14ac:dyDescent="0.25">
      <c r="AC2" s="189" t="s">
        <v>0</v>
      </c>
      <c r="AD2" s="189"/>
      <c r="AE2" s="189"/>
      <c r="AF2" s="189"/>
    </row>
    <row r="3" spans="1:34" ht="15.75" x14ac:dyDescent="0.25">
      <c r="B3" s="190"/>
      <c r="C3" s="190"/>
      <c r="D3" s="190"/>
      <c r="E3" s="190"/>
      <c r="F3" s="190"/>
      <c r="G3" s="190"/>
      <c r="H3" s="190"/>
      <c r="AF3" s="50"/>
    </row>
    <row r="4" spans="1:34" ht="15.75" x14ac:dyDescent="0.25">
      <c r="B4" s="189"/>
      <c r="C4" s="189"/>
      <c r="D4" s="189"/>
      <c r="E4" s="189"/>
      <c r="F4" s="189"/>
      <c r="G4" s="189"/>
      <c r="H4" s="189"/>
      <c r="AC4" s="190" t="s">
        <v>3</v>
      </c>
      <c r="AD4" s="190"/>
      <c r="AE4" s="190"/>
      <c r="AF4" s="190"/>
    </row>
    <row r="5" spans="1:34" ht="15.75" x14ac:dyDescent="0.25">
      <c r="B5" s="189"/>
      <c r="C5" s="189"/>
      <c r="D5" s="189"/>
      <c r="E5" s="189"/>
      <c r="F5" s="189"/>
      <c r="G5" s="189"/>
      <c r="H5" s="189"/>
      <c r="AF5" s="51" t="s">
        <v>5</v>
      </c>
    </row>
    <row r="6" spans="1:34" ht="15.75" x14ac:dyDescent="0.25">
      <c r="B6" s="190"/>
      <c r="C6" s="190"/>
      <c r="D6" s="190"/>
      <c r="E6" s="190"/>
      <c r="F6" s="190"/>
      <c r="G6" s="190"/>
      <c r="H6" s="190"/>
      <c r="AF6" s="50"/>
    </row>
    <row r="7" spans="1:34" ht="15.75" x14ac:dyDescent="0.25">
      <c r="B7" s="191"/>
      <c r="C7" s="191"/>
      <c r="D7" s="191"/>
      <c r="E7" s="191"/>
      <c r="F7" s="191"/>
      <c r="G7" s="191"/>
      <c r="H7" s="191"/>
      <c r="AC7" s="189" t="s">
        <v>8</v>
      </c>
      <c r="AD7" s="189"/>
      <c r="AE7" s="189"/>
      <c r="AF7" s="189"/>
    </row>
    <row r="8" spans="1:34" ht="18.75" x14ac:dyDescent="0.25">
      <c r="B8" s="192" t="s">
        <v>9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</row>
    <row r="9" spans="1:34" s="52" customFormat="1" ht="18.75" customHeight="1" x14ac:dyDescent="0.25">
      <c r="B9" s="193" t="s">
        <v>95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</row>
    <row r="10" spans="1:34" s="52" customFormat="1" ht="16.5" customHeight="1" x14ac:dyDescent="0.25">
      <c r="B10" s="53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194" t="s">
        <v>11</v>
      </c>
      <c r="S10" s="194"/>
      <c r="T10" s="19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4" ht="15" customHeight="1" x14ac:dyDescent="0.25">
      <c r="A11" s="195" t="s">
        <v>12</v>
      </c>
      <c r="B11" s="196" t="s">
        <v>13</v>
      </c>
      <c r="C11" s="197" t="s">
        <v>5</v>
      </c>
      <c r="D11" s="196" t="s">
        <v>14</v>
      </c>
      <c r="E11" s="196" t="s">
        <v>96</v>
      </c>
      <c r="F11" s="196" t="s">
        <v>16</v>
      </c>
      <c r="G11" s="196" t="s">
        <v>17</v>
      </c>
      <c r="H11" s="196" t="s">
        <v>18</v>
      </c>
      <c r="I11" s="196" t="s">
        <v>19</v>
      </c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 t="s">
        <v>20</v>
      </c>
      <c r="AD11" s="196" t="s">
        <v>97</v>
      </c>
      <c r="AE11" s="196" t="s">
        <v>21</v>
      </c>
      <c r="AF11" s="196" t="s">
        <v>22</v>
      </c>
      <c r="AG11" s="57"/>
      <c r="AH11" s="57"/>
    </row>
    <row r="12" spans="1:34" ht="15" customHeight="1" x14ac:dyDescent="0.25">
      <c r="A12" s="195"/>
      <c r="B12" s="196"/>
      <c r="C12" s="197"/>
      <c r="D12" s="196"/>
      <c r="E12" s="196"/>
      <c r="F12" s="196"/>
      <c r="G12" s="196"/>
      <c r="H12" s="196"/>
      <c r="I12" s="196" t="s">
        <v>23</v>
      </c>
      <c r="J12" s="196" t="s">
        <v>24</v>
      </c>
      <c r="K12" s="196" t="s">
        <v>25</v>
      </c>
      <c r="L12" s="196" t="s">
        <v>26</v>
      </c>
      <c r="M12" s="196" t="s">
        <v>27</v>
      </c>
      <c r="N12" s="196" t="s">
        <v>28</v>
      </c>
      <c r="O12" s="198" t="s">
        <v>29</v>
      </c>
      <c r="P12" s="196" t="s">
        <v>30</v>
      </c>
      <c r="Q12" s="196" t="s">
        <v>31</v>
      </c>
      <c r="R12" s="196" t="s">
        <v>32</v>
      </c>
      <c r="S12" s="196" t="s">
        <v>33</v>
      </c>
      <c r="T12" s="196" t="s">
        <v>34</v>
      </c>
      <c r="U12" s="196" t="s">
        <v>35</v>
      </c>
      <c r="V12" s="196" t="s">
        <v>36</v>
      </c>
      <c r="W12" s="196" t="s">
        <v>37</v>
      </c>
      <c r="X12" s="196" t="s">
        <v>38</v>
      </c>
      <c r="Y12" s="196" t="s">
        <v>39</v>
      </c>
      <c r="Z12" s="196" t="s">
        <v>40</v>
      </c>
      <c r="AA12" s="196" t="s">
        <v>41</v>
      </c>
      <c r="AB12" s="196" t="s">
        <v>42</v>
      </c>
      <c r="AC12" s="196"/>
      <c r="AD12" s="196"/>
      <c r="AE12" s="196"/>
      <c r="AF12" s="196"/>
      <c r="AG12" s="57"/>
      <c r="AH12" s="57"/>
    </row>
    <row r="13" spans="1:34" x14ac:dyDescent="0.25">
      <c r="A13" s="195"/>
      <c r="B13" s="196"/>
      <c r="C13" s="197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8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57"/>
      <c r="AH13" s="57"/>
    </row>
    <row r="14" spans="1:34" ht="65.25" customHeight="1" x14ac:dyDescent="0.25">
      <c r="A14" s="195"/>
      <c r="B14" s="196"/>
      <c r="C14" s="197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8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57"/>
      <c r="AH14" s="57"/>
    </row>
    <row r="15" spans="1:34" x14ac:dyDescent="0.25">
      <c r="A15" s="58">
        <v>1</v>
      </c>
      <c r="B15" s="56">
        <v>1</v>
      </c>
      <c r="C15" s="56">
        <v>2</v>
      </c>
      <c r="D15" s="56">
        <v>3</v>
      </c>
      <c r="E15" s="56">
        <v>4</v>
      </c>
      <c r="F15" s="56">
        <v>5</v>
      </c>
      <c r="G15" s="56">
        <v>6</v>
      </c>
      <c r="H15" s="56">
        <v>7</v>
      </c>
      <c r="I15" s="56">
        <v>8</v>
      </c>
      <c r="J15" s="56">
        <v>9</v>
      </c>
      <c r="K15" s="56">
        <v>10</v>
      </c>
      <c r="L15" s="56">
        <v>11</v>
      </c>
      <c r="M15" s="56">
        <v>12</v>
      </c>
      <c r="N15" s="56">
        <v>13</v>
      </c>
      <c r="O15" s="56">
        <v>14</v>
      </c>
      <c r="P15" s="56">
        <v>15</v>
      </c>
      <c r="Q15" s="56">
        <v>16</v>
      </c>
      <c r="R15" s="56">
        <v>17</v>
      </c>
      <c r="S15" s="56">
        <v>18</v>
      </c>
      <c r="T15" s="56">
        <v>19</v>
      </c>
      <c r="U15" s="56">
        <v>20</v>
      </c>
      <c r="V15" s="56">
        <v>21</v>
      </c>
      <c r="W15" s="56">
        <v>22</v>
      </c>
      <c r="X15" s="56">
        <v>23</v>
      </c>
      <c r="Y15" s="56">
        <v>24</v>
      </c>
      <c r="Z15" s="56">
        <v>25</v>
      </c>
      <c r="AA15" s="56">
        <v>26</v>
      </c>
      <c r="AB15" s="56">
        <v>27</v>
      </c>
      <c r="AC15" s="56">
        <v>28</v>
      </c>
      <c r="AD15" s="56"/>
      <c r="AE15" s="56">
        <v>29</v>
      </c>
      <c r="AF15" s="56">
        <v>30</v>
      </c>
      <c r="AG15" s="57"/>
      <c r="AH15" s="57"/>
    </row>
    <row r="16" spans="1:34" ht="89.25" x14ac:dyDescent="0.25">
      <c r="A16" s="59" t="s">
        <v>43</v>
      </c>
      <c r="B16" s="56"/>
      <c r="C16" s="56" t="s">
        <v>44</v>
      </c>
      <c r="D16" s="56" t="s">
        <v>45</v>
      </c>
      <c r="E16" s="56" t="s">
        <v>46</v>
      </c>
      <c r="F16" s="56" t="s">
        <v>47</v>
      </c>
      <c r="G16" s="56" t="s">
        <v>48</v>
      </c>
      <c r="H16" s="56" t="s">
        <v>49</v>
      </c>
      <c r="I16" s="56"/>
      <c r="J16" s="56"/>
      <c r="K16" s="56" t="s">
        <v>50</v>
      </c>
      <c r="L16" s="56" t="s">
        <v>51</v>
      </c>
      <c r="M16" s="56" t="s">
        <v>52</v>
      </c>
      <c r="N16" s="56" t="s">
        <v>53</v>
      </c>
      <c r="O16" s="56" t="s">
        <v>54</v>
      </c>
      <c r="P16" s="56" t="s">
        <v>55</v>
      </c>
      <c r="Q16" s="56" t="s">
        <v>56</v>
      </c>
      <c r="R16" s="56" t="s">
        <v>57</v>
      </c>
      <c r="S16" s="56" t="s">
        <v>58</v>
      </c>
      <c r="T16" s="56" t="s">
        <v>59</v>
      </c>
      <c r="U16" s="56" t="s">
        <v>60</v>
      </c>
      <c r="V16" s="56" t="s">
        <v>47</v>
      </c>
      <c r="W16" s="56" t="s">
        <v>61</v>
      </c>
      <c r="X16" s="56" t="s">
        <v>62</v>
      </c>
      <c r="Y16" s="56" t="s">
        <v>63</v>
      </c>
      <c r="Z16" s="56" t="s">
        <v>64</v>
      </c>
      <c r="AA16" s="56" t="s">
        <v>65</v>
      </c>
      <c r="AB16" s="56"/>
      <c r="AC16" s="56" t="s">
        <v>66</v>
      </c>
      <c r="AD16" s="56"/>
      <c r="AE16" s="56" t="s">
        <v>47</v>
      </c>
      <c r="AF16" s="56" t="s">
        <v>67</v>
      </c>
      <c r="AG16" s="57"/>
      <c r="AH16" s="57"/>
    </row>
    <row r="17" spans="1:37" ht="47.25" x14ac:dyDescent="0.25">
      <c r="A17" s="60" t="s">
        <v>98</v>
      </c>
      <c r="B17" s="61" t="s">
        <v>99</v>
      </c>
      <c r="C17" s="62" t="s">
        <v>100</v>
      </c>
      <c r="D17" s="62" t="s">
        <v>101</v>
      </c>
      <c r="E17" s="63">
        <v>1</v>
      </c>
      <c r="F17" s="64"/>
      <c r="G17" s="64"/>
      <c r="H17" s="65"/>
      <c r="I17" s="66" t="e">
        <f>Расч.баз.оклада!D17</f>
        <v>#REF!</v>
      </c>
      <c r="J17" s="66"/>
      <c r="K17" s="66" t="e">
        <f t="shared" ref="K17:K51" si="0">I17+J17</f>
        <v>#REF!</v>
      </c>
      <c r="L17" s="66" t="e">
        <f t="shared" ref="L17:L22" si="1">K17*E17</f>
        <v>#REF!</v>
      </c>
      <c r="M17" s="67"/>
      <c r="N17" s="66"/>
      <c r="O17" s="66"/>
      <c r="P17" s="66"/>
      <c r="Q17" s="66">
        <f t="shared" ref="Q17:Q22" si="2">1100/25*G17</f>
        <v>0</v>
      </c>
      <c r="R17" s="66"/>
      <c r="S17" s="66"/>
      <c r="T17" s="66"/>
      <c r="U17" s="62"/>
      <c r="V17" s="66"/>
      <c r="W17" s="66"/>
      <c r="X17" s="66"/>
      <c r="Y17" s="66"/>
      <c r="Z17" s="66"/>
      <c r="AA17" s="66"/>
      <c r="AB17" s="62">
        <v>1000</v>
      </c>
      <c r="AC17" s="66" t="e">
        <f t="shared" ref="AC17:AC22" si="3">AB17+X17+W17+V17+U17+T17+S17+R17+Q17+P17+O17+N17+M17+L17+AA17+Z17+Y17</f>
        <v>#REF!</v>
      </c>
      <c r="AD17" s="66"/>
      <c r="AE17" s="66"/>
      <c r="AF17" s="66" t="e">
        <f t="shared" ref="AF17:AF22" si="4">AC17+AD17+AE17</f>
        <v>#REF!</v>
      </c>
      <c r="AG17" s="57"/>
      <c r="AH17" s="57"/>
    </row>
    <row r="18" spans="1:37" ht="47.25" x14ac:dyDescent="0.25">
      <c r="A18" s="60" t="s">
        <v>98</v>
      </c>
      <c r="B18" s="61" t="s">
        <v>99</v>
      </c>
      <c r="C18" s="62" t="s">
        <v>102</v>
      </c>
      <c r="D18" s="62" t="s">
        <v>103</v>
      </c>
      <c r="E18" s="63">
        <v>1</v>
      </c>
      <c r="F18" s="64"/>
      <c r="G18" s="64"/>
      <c r="H18" s="65"/>
      <c r="I18" s="66" t="e">
        <f>I17*80/100</f>
        <v>#REF!</v>
      </c>
      <c r="J18" s="67"/>
      <c r="K18" s="66" t="e">
        <f t="shared" si="0"/>
        <v>#REF!</v>
      </c>
      <c r="L18" s="66" t="e">
        <f t="shared" si="1"/>
        <v>#REF!</v>
      </c>
      <c r="M18" s="67"/>
      <c r="N18" s="66"/>
      <c r="O18" s="66"/>
      <c r="P18" s="66"/>
      <c r="Q18" s="66">
        <f t="shared" si="2"/>
        <v>0</v>
      </c>
      <c r="R18" s="67"/>
      <c r="S18" s="67"/>
      <c r="T18" s="67"/>
      <c r="U18" s="62"/>
      <c r="V18" s="67"/>
      <c r="W18" s="67"/>
      <c r="X18" s="67"/>
      <c r="Y18" s="66"/>
      <c r="Z18" s="66"/>
      <c r="AA18" s="66"/>
      <c r="AB18" s="62">
        <v>500</v>
      </c>
      <c r="AC18" s="66" t="e">
        <f t="shared" si="3"/>
        <v>#REF!</v>
      </c>
      <c r="AD18" s="66"/>
      <c r="AE18" s="68"/>
      <c r="AF18" s="66" t="e">
        <f t="shared" si="4"/>
        <v>#REF!</v>
      </c>
      <c r="AJ18" s="69"/>
      <c r="AK18" s="70"/>
    </row>
    <row r="19" spans="1:37" ht="47.25" x14ac:dyDescent="0.25">
      <c r="A19" s="60" t="s">
        <v>98</v>
      </c>
      <c r="B19" s="61" t="s">
        <v>99</v>
      </c>
      <c r="C19" s="62" t="s">
        <v>104</v>
      </c>
      <c r="D19" s="62" t="s">
        <v>103</v>
      </c>
      <c r="E19" s="63">
        <v>1</v>
      </c>
      <c r="F19" s="64"/>
      <c r="G19" s="64"/>
      <c r="H19" s="65"/>
      <c r="I19" s="66" t="e">
        <f>I17*80/100</f>
        <v>#REF!</v>
      </c>
      <c r="J19" s="67"/>
      <c r="K19" s="66" t="e">
        <f t="shared" si="0"/>
        <v>#REF!</v>
      </c>
      <c r="L19" s="66" t="e">
        <f t="shared" si="1"/>
        <v>#REF!</v>
      </c>
      <c r="M19" s="67"/>
      <c r="N19" s="66"/>
      <c r="O19" s="66"/>
      <c r="P19" s="66"/>
      <c r="Q19" s="66">
        <f t="shared" si="2"/>
        <v>0</v>
      </c>
      <c r="R19" s="67"/>
      <c r="S19" s="66"/>
      <c r="T19" s="67"/>
      <c r="U19" s="62"/>
      <c r="V19" s="67"/>
      <c r="W19" s="67"/>
      <c r="X19" s="67"/>
      <c r="Y19" s="66"/>
      <c r="Z19" s="66"/>
      <c r="AA19" s="66"/>
      <c r="AB19" s="62">
        <v>500</v>
      </c>
      <c r="AC19" s="66" t="e">
        <f t="shared" si="3"/>
        <v>#REF!</v>
      </c>
      <c r="AD19" s="66"/>
      <c r="AE19" s="68"/>
      <c r="AF19" s="66" t="e">
        <f t="shared" si="4"/>
        <v>#REF!</v>
      </c>
      <c r="AJ19" s="69"/>
      <c r="AK19" s="70"/>
    </row>
    <row r="20" spans="1:37" ht="47.25" x14ac:dyDescent="0.25">
      <c r="A20" s="60" t="s">
        <v>98</v>
      </c>
      <c r="B20" s="61" t="s">
        <v>99</v>
      </c>
      <c r="C20" s="62" t="s">
        <v>105</v>
      </c>
      <c r="D20" s="62" t="s">
        <v>103</v>
      </c>
      <c r="E20" s="63">
        <v>1</v>
      </c>
      <c r="F20" s="64"/>
      <c r="G20" s="64"/>
      <c r="H20" s="65"/>
      <c r="I20" s="66" t="e">
        <f>I17*80/100</f>
        <v>#REF!</v>
      </c>
      <c r="J20" s="67"/>
      <c r="K20" s="66" t="e">
        <f t="shared" si="0"/>
        <v>#REF!</v>
      </c>
      <c r="L20" s="66" t="e">
        <f t="shared" si="1"/>
        <v>#REF!</v>
      </c>
      <c r="M20" s="67"/>
      <c r="N20" s="66"/>
      <c r="O20" s="66"/>
      <c r="P20" s="66"/>
      <c r="Q20" s="66">
        <f t="shared" si="2"/>
        <v>0</v>
      </c>
      <c r="R20" s="68"/>
      <c r="S20" s="66"/>
      <c r="T20" s="66"/>
      <c r="U20" s="62"/>
      <c r="V20" s="68"/>
      <c r="W20" s="68"/>
      <c r="X20" s="68"/>
      <c r="Y20" s="66"/>
      <c r="Z20" s="66"/>
      <c r="AA20" s="66"/>
      <c r="AB20" s="62"/>
      <c r="AC20" s="66" t="e">
        <f t="shared" si="3"/>
        <v>#REF!</v>
      </c>
      <c r="AD20" s="66"/>
      <c r="AE20" s="68"/>
      <c r="AF20" s="66" t="e">
        <f t="shared" si="4"/>
        <v>#REF!</v>
      </c>
    </row>
    <row r="21" spans="1:37" ht="47.25" x14ac:dyDescent="0.25">
      <c r="A21" s="60" t="s">
        <v>98</v>
      </c>
      <c r="B21" s="61" t="s">
        <v>99</v>
      </c>
      <c r="C21" s="62" t="s">
        <v>106</v>
      </c>
      <c r="D21" s="62" t="s">
        <v>107</v>
      </c>
      <c r="E21" s="63">
        <v>1</v>
      </c>
      <c r="F21" s="64"/>
      <c r="G21" s="64"/>
      <c r="H21" s="65"/>
      <c r="I21" s="66" t="e">
        <f>I17*80/100</f>
        <v>#REF!</v>
      </c>
      <c r="J21" s="66"/>
      <c r="K21" s="66" t="e">
        <f t="shared" si="0"/>
        <v>#REF!</v>
      </c>
      <c r="L21" s="66" t="e">
        <f t="shared" si="1"/>
        <v>#REF!</v>
      </c>
      <c r="M21" s="67"/>
      <c r="N21" s="66"/>
      <c r="O21" s="66"/>
      <c r="P21" s="66"/>
      <c r="Q21" s="66">
        <f t="shared" si="2"/>
        <v>0</v>
      </c>
      <c r="R21" s="66"/>
      <c r="S21" s="66"/>
      <c r="T21" s="66"/>
      <c r="U21" s="62"/>
      <c r="V21" s="66"/>
      <c r="W21" s="66"/>
      <c r="X21" s="66"/>
      <c r="Y21" s="66"/>
      <c r="Z21" s="66"/>
      <c r="AA21" s="66"/>
      <c r="AB21" s="62"/>
      <c r="AC21" s="66" t="e">
        <f t="shared" si="3"/>
        <v>#REF!</v>
      </c>
      <c r="AD21" s="66"/>
      <c r="AE21" s="66"/>
      <c r="AF21" s="66" t="e">
        <f t="shared" si="4"/>
        <v>#REF!</v>
      </c>
      <c r="AG21" s="57"/>
      <c r="AH21" s="57"/>
    </row>
    <row r="22" spans="1:37" ht="47.25" x14ac:dyDescent="0.25">
      <c r="A22" s="60" t="s">
        <v>98</v>
      </c>
      <c r="B22" s="61" t="s">
        <v>99</v>
      </c>
      <c r="C22" s="62" t="s">
        <v>108</v>
      </c>
      <c r="D22" s="62" t="s">
        <v>109</v>
      </c>
      <c r="E22" s="63">
        <v>1</v>
      </c>
      <c r="F22" s="64"/>
      <c r="G22" s="64"/>
      <c r="H22" s="65"/>
      <c r="I22" s="66" t="e">
        <f>I17*70/100</f>
        <v>#REF!</v>
      </c>
      <c r="J22" s="67"/>
      <c r="K22" s="66" t="e">
        <f t="shared" si="0"/>
        <v>#REF!</v>
      </c>
      <c r="L22" s="66" t="e">
        <f t="shared" si="1"/>
        <v>#REF!</v>
      </c>
      <c r="M22" s="67"/>
      <c r="N22" s="66"/>
      <c r="O22" s="66"/>
      <c r="P22" s="66"/>
      <c r="Q22" s="66">
        <f t="shared" si="2"/>
        <v>0</v>
      </c>
      <c r="R22" s="67"/>
      <c r="S22" s="67"/>
      <c r="T22" s="67"/>
      <c r="U22" s="62"/>
      <c r="V22" s="67"/>
      <c r="W22" s="67"/>
      <c r="X22" s="67"/>
      <c r="Y22" s="66"/>
      <c r="Z22" s="66"/>
      <c r="AA22" s="66"/>
      <c r="AB22" s="62"/>
      <c r="AC22" s="66" t="e">
        <f t="shared" si="3"/>
        <v>#REF!</v>
      </c>
      <c r="AD22" s="66"/>
      <c r="AE22" s="68"/>
      <c r="AF22" s="66" t="e">
        <f t="shared" si="4"/>
        <v>#REF!</v>
      </c>
      <c r="AJ22" s="69"/>
      <c r="AK22" s="70"/>
    </row>
    <row r="23" spans="1:37" ht="15.75" x14ac:dyDescent="0.25">
      <c r="A23" s="60"/>
      <c r="B23" s="199" t="s">
        <v>110</v>
      </c>
      <c r="C23" s="199"/>
      <c r="D23" s="72"/>
      <c r="E23" s="73">
        <f>SUM(E17:E22)</f>
        <v>6</v>
      </c>
      <c r="F23" s="64"/>
      <c r="G23" s="64"/>
      <c r="H23" s="65"/>
      <c r="I23" s="66"/>
      <c r="J23" s="67"/>
      <c r="K23" s="66">
        <f t="shared" si="0"/>
        <v>0</v>
      </c>
      <c r="L23" s="73" t="e">
        <f t="shared" ref="L23:AF23" si="5">SUM(L17:L22)</f>
        <v>#REF!</v>
      </c>
      <c r="M23" s="73">
        <f t="shared" si="5"/>
        <v>0</v>
      </c>
      <c r="N23" s="73">
        <f t="shared" si="5"/>
        <v>0</v>
      </c>
      <c r="O23" s="73">
        <f t="shared" si="5"/>
        <v>0</v>
      </c>
      <c r="P23" s="73">
        <f t="shared" si="5"/>
        <v>0</v>
      </c>
      <c r="Q23" s="73">
        <f t="shared" si="5"/>
        <v>0</v>
      </c>
      <c r="R23" s="73">
        <f t="shared" si="5"/>
        <v>0</v>
      </c>
      <c r="S23" s="73">
        <f t="shared" si="5"/>
        <v>0</v>
      </c>
      <c r="T23" s="73">
        <f t="shared" si="5"/>
        <v>0</v>
      </c>
      <c r="U23" s="73">
        <f t="shared" si="5"/>
        <v>0</v>
      </c>
      <c r="V23" s="73">
        <f t="shared" si="5"/>
        <v>0</v>
      </c>
      <c r="W23" s="73">
        <f t="shared" si="5"/>
        <v>0</v>
      </c>
      <c r="X23" s="73">
        <f t="shared" si="5"/>
        <v>0</v>
      </c>
      <c r="Y23" s="73">
        <f t="shared" si="5"/>
        <v>0</v>
      </c>
      <c r="Z23" s="73">
        <f t="shared" si="5"/>
        <v>0</v>
      </c>
      <c r="AA23" s="73">
        <f t="shared" si="5"/>
        <v>0</v>
      </c>
      <c r="AB23" s="73">
        <f t="shared" si="5"/>
        <v>2000</v>
      </c>
      <c r="AC23" s="73" t="e">
        <f t="shared" si="5"/>
        <v>#REF!</v>
      </c>
      <c r="AD23" s="73">
        <f t="shared" si="5"/>
        <v>0</v>
      </c>
      <c r="AE23" s="73">
        <f t="shared" si="5"/>
        <v>0</v>
      </c>
      <c r="AF23" s="73" t="e">
        <f t="shared" si="5"/>
        <v>#REF!</v>
      </c>
      <c r="AJ23" s="69"/>
      <c r="AK23" s="70"/>
    </row>
    <row r="24" spans="1:37" ht="47.25" x14ac:dyDescent="0.25">
      <c r="A24" s="60" t="s">
        <v>98</v>
      </c>
      <c r="B24" s="74" t="s">
        <v>111</v>
      </c>
      <c r="C24" s="75" t="s">
        <v>112</v>
      </c>
      <c r="D24" s="76" t="s">
        <v>113</v>
      </c>
      <c r="E24" s="77">
        <v>0.5</v>
      </c>
      <c r="F24" s="64"/>
      <c r="G24" s="64"/>
      <c r="H24" s="78" t="s">
        <v>76</v>
      </c>
      <c r="I24" s="66">
        <v>13600</v>
      </c>
      <c r="J24" s="67">
        <v>100</v>
      </c>
      <c r="K24" s="66">
        <f t="shared" si="0"/>
        <v>13700</v>
      </c>
      <c r="L24" s="66">
        <f t="shared" ref="L24:L51" si="6">K24*E24</f>
        <v>6850</v>
      </c>
      <c r="M24" s="67">
        <f>4000*E24</f>
        <v>2000</v>
      </c>
      <c r="N24" s="66"/>
      <c r="O24" s="66"/>
      <c r="P24" s="62"/>
      <c r="Q24" s="66"/>
      <c r="R24" s="68"/>
      <c r="S24" s="66"/>
      <c r="T24" s="66"/>
      <c r="U24" s="62"/>
      <c r="V24" s="68"/>
      <c r="W24" s="68"/>
      <c r="X24" s="68"/>
      <c r="Y24" s="66"/>
      <c r="Z24" s="66"/>
      <c r="AA24" s="66"/>
      <c r="AB24" s="62"/>
      <c r="AC24" s="66">
        <f t="shared" ref="AC24:AC51" si="7">AB24+X24+W24+V24+U24+T24+S24+R24+Q24+P24+O24+N24+M24+L24+AA24+Z24+Y24</f>
        <v>8850</v>
      </c>
      <c r="AD24" s="66"/>
      <c r="AE24" s="68"/>
      <c r="AF24" s="66">
        <f t="shared" ref="AF24:AF51" si="8">AC24+AE24</f>
        <v>8850</v>
      </c>
    </row>
    <row r="25" spans="1:37" ht="47.25" x14ac:dyDescent="0.25">
      <c r="A25" s="60" t="s">
        <v>98</v>
      </c>
      <c r="B25" s="74" t="s">
        <v>111</v>
      </c>
      <c r="C25" s="75" t="s">
        <v>114</v>
      </c>
      <c r="D25" s="76" t="s">
        <v>113</v>
      </c>
      <c r="E25" s="77">
        <v>0.75</v>
      </c>
      <c r="F25" s="64"/>
      <c r="G25" s="64"/>
      <c r="H25" s="78" t="s">
        <v>71</v>
      </c>
      <c r="I25" s="66">
        <v>13600</v>
      </c>
      <c r="J25" s="66">
        <v>100</v>
      </c>
      <c r="K25" s="66">
        <f t="shared" si="0"/>
        <v>13700</v>
      </c>
      <c r="L25" s="66">
        <f t="shared" si="6"/>
        <v>10275</v>
      </c>
      <c r="M25" s="66">
        <v>0</v>
      </c>
      <c r="N25" s="66"/>
      <c r="O25" s="66"/>
      <c r="P25" s="62"/>
      <c r="Q25" s="66"/>
      <c r="R25" s="66"/>
      <c r="S25" s="66"/>
      <c r="T25" s="66"/>
      <c r="U25" s="62"/>
      <c r="V25" s="66"/>
      <c r="W25" s="68">
        <f>1500*E25</f>
        <v>1125</v>
      </c>
      <c r="X25" s="66"/>
      <c r="Y25" s="66"/>
      <c r="Z25" s="66"/>
      <c r="AA25" s="66"/>
      <c r="AB25" s="62"/>
      <c r="AC25" s="66">
        <f t="shared" si="7"/>
        <v>11400</v>
      </c>
      <c r="AD25" s="66"/>
      <c r="AE25" s="66"/>
      <c r="AF25" s="66">
        <f t="shared" si="8"/>
        <v>11400</v>
      </c>
      <c r="AG25" s="57"/>
      <c r="AH25" s="57"/>
    </row>
    <row r="26" spans="1:37" ht="47.25" x14ac:dyDescent="0.25">
      <c r="A26" s="60" t="s">
        <v>98</v>
      </c>
      <c r="B26" s="74" t="s">
        <v>111</v>
      </c>
      <c r="C26" s="62" t="s">
        <v>115</v>
      </c>
      <c r="D26" s="76" t="s">
        <v>113</v>
      </c>
      <c r="E26" s="77">
        <v>1</v>
      </c>
      <c r="F26" s="64"/>
      <c r="G26" s="64"/>
      <c r="H26" s="78" t="s">
        <v>71</v>
      </c>
      <c r="I26" s="66">
        <v>13600</v>
      </c>
      <c r="J26" s="67">
        <v>100</v>
      </c>
      <c r="K26" s="66">
        <f t="shared" si="0"/>
        <v>13700</v>
      </c>
      <c r="L26" s="66">
        <f t="shared" si="6"/>
        <v>13700</v>
      </c>
      <c r="M26" s="67">
        <v>0</v>
      </c>
      <c r="N26" s="66"/>
      <c r="O26" s="66"/>
      <c r="P26" s="62">
        <v>2000</v>
      </c>
      <c r="Q26" s="66"/>
      <c r="R26" s="67"/>
      <c r="S26" s="67"/>
      <c r="T26" s="67"/>
      <c r="U26" s="62"/>
      <c r="V26" s="67"/>
      <c r="W26" s="67"/>
      <c r="X26" s="67"/>
      <c r="Y26" s="66"/>
      <c r="Z26" s="66"/>
      <c r="AA26" s="66"/>
      <c r="AB26" s="62"/>
      <c r="AC26" s="66">
        <f t="shared" si="7"/>
        <v>15700</v>
      </c>
      <c r="AD26" s="66"/>
      <c r="AE26" s="68"/>
      <c r="AF26" s="66">
        <f t="shared" si="8"/>
        <v>15700</v>
      </c>
      <c r="AJ26" s="69"/>
      <c r="AK26" s="70"/>
    </row>
    <row r="27" spans="1:37" ht="47.25" x14ac:dyDescent="0.25">
      <c r="A27" s="60" t="s">
        <v>98</v>
      </c>
      <c r="B27" s="74" t="s">
        <v>111</v>
      </c>
      <c r="C27" s="62" t="s">
        <v>116</v>
      </c>
      <c r="D27" s="76" t="s">
        <v>113</v>
      </c>
      <c r="E27" s="77">
        <v>0.5</v>
      </c>
      <c r="F27" s="64"/>
      <c r="G27" s="64"/>
      <c r="H27" s="78" t="s">
        <v>76</v>
      </c>
      <c r="I27" s="66">
        <v>13600</v>
      </c>
      <c r="J27" s="67">
        <v>100</v>
      </c>
      <c r="K27" s="66">
        <f t="shared" si="0"/>
        <v>13700</v>
      </c>
      <c r="L27" s="66">
        <f t="shared" si="6"/>
        <v>6850</v>
      </c>
      <c r="M27" s="67">
        <f>4000*E27</f>
        <v>2000</v>
      </c>
      <c r="N27" s="66"/>
      <c r="O27" s="66"/>
      <c r="P27" s="62">
        <v>1360</v>
      </c>
      <c r="Q27" s="66"/>
      <c r="R27" s="67"/>
      <c r="S27" s="67"/>
      <c r="T27" s="67"/>
      <c r="U27" s="62"/>
      <c r="V27" s="67"/>
      <c r="W27" s="67"/>
      <c r="X27" s="67"/>
      <c r="Y27" s="66"/>
      <c r="Z27" s="66"/>
      <c r="AA27" s="66"/>
      <c r="AB27" s="62"/>
      <c r="AC27" s="66">
        <f t="shared" si="7"/>
        <v>10210</v>
      </c>
      <c r="AD27" s="66"/>
      <c r="AE27" s="68"/>
      <c r="AF27" s="66">
        <f t="shared" si="8"/>
        <v>10210</v>
      </c>
      <c r="AJ27" s="69"/>
      <c r="AK27" s="70"/>
    </row>
    <row r="28" spans="1:37" ht="47.25" x14ac:dyDescent="0.25">
      <c r="A28" s="60" t="s">
        <v>98</v>
      </c>
      <c r="B28" s="74" t="s">
        <v>111</v>
      </c>
      <c r="C28" s="62" t="s">
        <v>117</v>
      </c>
      <c r="D28" s="76" t="s">
        <v>113</v>
      </c>
      <c r="E28" s="77">
        <v>1</v>
      </c>
      <c r="F28" s="64"/>
      <c r="G28" s="64"/>
      <c r="H28" s="78" t="s">
        <v>71</v>
      </c>
      <c r="I28" s="66">
        <v>13600</v>
      </c>
      <c r="J28" s="67">
        <v>100</v>
      </c>
      <c r="K28" s="66">
        <f t="shared" si="0"/>
        <v>13700</v>
      </c>
      <c r="L28" s="66">
        <f t="shared" si="6"/>
        <v>13700</v>
      </c>
      <c r="M28" s="66">
        <v>0</v>
      </c>
      <c r="N28" s="66"/>
      <c r="O28" s="66"/>
      <c r="P28" s="62">
        <v>2000</v>
      </c>
      <c r="Q28" s="66"/>
      <c r="R28" s="67"/>
      <c r="S28" s="66"/>
      <c r="T28" s="67"/>
      <c r="U28" s="62"/>
      <c r="V28" s="67"/>
      <c r="W28" s="67"/>
      <c r="X28" s="67"/>
      <c r="Y28" s="66"/>
      <c r="Z28" s="66"/>
      <c r="AA28" s="66"/>
      <c r="AB28" s="62"/>
      <c r="AC28" s="66">
        <f t="shared" si="7"/>
        <v>15700</v>
      </c>
      <c r="AD28" s="66"/>
      <c r="AE28" s="68"/>
      <c r="AF28" s="66">
        <f t="shared" si="8"/>
        <v>15700</v>
      </c>
      <c r="AJ28" s="69"/>
      <c r="AK28" s="70"/>
    </row>
    <row r="29" spans="1:37" ht="47.25" x14ac:dyDescent="0.25">
      <c r="A29" s="60" t="s">
        <v>98</v>
      </c>
      <c r="B29" s="74" t="s">
        <v>111</v>
      </c>
      <c r="C29" s="62" t="s">
        <v>118</v>
      </c>
      <c r="D29" s="76" t="s">
        <v>113</v>
      </c>
      <c r="E29" s="77">
        <v>1</v>
      </c>
      <c r="F29" s="64"/>
      <c r="G29" s="64"/>
      <c r="H29" s="78" t="s">
        <v>71</v>
      </c>
      <c r="I29" s="66">
        <v>13600</v>
      </c>
      <c r="J29" s="67">
        <v>100</v>
      </c>
      <c r="K29" s="66">
        <f t="shared" si="0"/>
        <v>13700</v>
      </c>
      <c r="L29" s="66">
        <f t="shared" si="6"/>
        <v>13700</v>
      </c>
      <c r="M29" s="66">
        <v>0</v>
      </c>
      <c r="N29" s="66"/>
      <c r="O29" s="66"/>
      <c r="P29" s="62">
        <v>2000</v>
      </c>
      <c r="Q29" s="66"/>
      <c r="R29" s="68"/>
      <c r="S29" s="66"/>
      <c r="T29" s="66"/>
      <c r="U29" s="62"/>
      <c r="V29" s="68"/>
      <c r="W29" s="68"/>
      <c r="X29" s="68"/>
      <c r="Y29" s="66"/>
      <c r="Z29" s="66"/>
      <c r="AA29" s="66"/>
      <c r="AB29" s="62"/>
      <c r="AC29" s="66">
        <f t="shared" si="7"/>
        <v>15700</v>
      </c>
      <c r="AD29" s="66"/>
      <c r="AE29" s="68"/>
      <c r="AF29" s="66">
        <f t="shared" si="8"/>
        <v>15700</v>
      </c>
    </row>
    <row r="30" spans="1:37" ht="47.25" x14ac:dyDescent="0.25">
      <c r="A30" s="60" t="s">
        <v>98</v>
      </c>
      <c r="B30" s="74" t="s">
        <v>111</v>
      </c>
      <c r="C30" s="62" t="s">
        <v>119</v>
      </c>
      <c r="D30" s="76" t="s">
        <v>113</v>
      </c>
      <c r="E30" s="77">
        <v>0.5</v>
      </c>
      <c r="F30" s="64"/>
      <c r="G30" s="64"/>
      <c r="H30" s="78" t="s">
        <v>76</v>
      </c>
      <c r="I30" s="66">
        <v>13600</v>
      </c>
      <c r="J30" s="66">
        <v>100</v>
      </c>
      <c r="K30" s="66">
        <f t="shared" si="0"/>
        <v>13700</v>
      </c>
      <c r="L30" s="66">
        <f t="shared" si="6"/>
        <v>6850</v>
      </c>
      <c r="M30" s="67">
        <f>4000*E30</f>
        <v>2000</v>
      </c>
      <c r="N30" s="66"/>
      <c r="O30" s="66"/>
      <c r="P30" s="62">
        <v>2000</v>
      </c>
      <c r="Q30" s="66"/>
      <c r="R30" s="67"/>
      <c r="S30" s="66"/>
      <c r="T30" s="66"/>
      <c r="U30" s="62"/>
      <c r="V30" s="66"/>
      <c r="W30" s="66"/>
      <c r="X30" s="66"/>
      <c r="Y30" s="66"/>
      <c r="Z30" s="66"/>
      <c r="AA30" s="66"/>
      <c r="AB30" s="62"/>
      <c r="AC30" s="66">
        <f t="shared" si="7"/>
        <v>10850</v>
      </c>
      <c r="AD30" s="66"/>
      <c r="AE30" s="66"/>
      <c r="AF30" s="66">
        <f t="shared" si="8"/>
        <v>10850</v>
      </c>
      <c r="AG30" s="57"/>
      <c r="AH30" s="57"/>
    </row>
    <row r="31" spans="1:37" ht="47.25" x14ac:dyDescent="0.25">
      <c r="A31" s="60" t="s">
        <v>98</v>
      </c>
      <c r="B31" s="74" t="s">
        <v>111</v>
      </c>
      <c r="C31" s="62" t="s">
        <v>120</v>
      </c>
      <c r="D31" s="76" t="s">
        <v>113</v>
      </c>
      <c r="E31" s="77">
        <v>1</v>
      </c>
      <c r="F31" s="64"/>
      <c r="G31" s="64"/>
      <c r="H31" s="78" t="s">
        <v>76</v>
      </c>
      <c r="I31" s="66">
        <v>13600</v>
      </c>
      <c r="J31" s="67">
        <v>100</v>
      </c>
      <c r="K31" s="66">
        <f t="shared" si="0"/>
        <v>13700</v>
      </c>
      <c r="L31" s="66">
        <f t="shared" si="6"/>
        <v>13700</v>
      </c>
      <c r="M31" s="67">
        <f>4000*E31</f>
        <v>4000</v>
      </c>
      <c r="N31" s="66"/>
      <c r="O31" s="66"/>
      <c r="P31" s="62"/>
      <c r="Q31" s="66"/>
      <c r="R31" s="67"/>
      <c r="S31" s="67"/>
      <c r="T31" s="67"/>
      <c r="U31" s="62"/>
      <c r="V31" s="67"/>
      <c r="W31" s="67"/>
      <c r="X31" s="67"/>
      <c r="Y31" s="66"/>
      <c r="Z31" s="66"/>
      <c r="AA31" s="66"/>
      <c r="AB31" s="62"/>
      <c r="AC31" s="66">
        <f t="shared" si="7"/>
        <v>17700</v>
      </c>
      <c r="AD31" s="66"/>
      <c r="AE31" s="68"/>
      <c r="AF31" s="66">
        <f t="shared" si="8"/>
        <v>17700</v>
      </c>
      <c r="AJ31" s="69"/>
      <c r="AK31" s="70"/>
    </row>
    <row r="32" spans="1:37" ht="47.25" x14ac:dyDescent="0.25">
      <c r="A32" s="60" t="s">
        <v>98</v>
      </c>
      <c r="B32" s="74" t="s">
        <v>111</v>
      </c>
      <c r="C32" s="62" t="s">
        <v>121</v>
      </c>
      <c r="D32" s="76" t="s">
        <v>113</v>
      </c>
      <c r="E32" s="77">
        <v>1</v>
      </c>
      <c r="F32" s="64"/>
      <c r="G32" s="64"/>
      <c r="H32" s="78" t="s">
        <v>76</v>
      </c>
      <c r="I32" s="66">
        <v>13600</v>
      </c>
      <c r="J32" s="67">
        <v>100</v>
      </c>
      <c r="K32" s="66">
        <f t="shared" si="0"/>
        <v>13700</v>
      </c>
      <c r="L32" s="66">
        <f t="shared" si="6"/>
        <v>13700</v>
      </c>
      <c r="M32" s="67">
        <f>4000*E32</f>
        <v>4000</v>
      </c>
      <c r="N32" s="66"/>
      <c r="O32" s="66"/>
      <c r="P32" s="62"/>
      <c r="Q32" s="66"/>
      <c r="R32" s="67"/>
      <c r="S32" s="66"/>
      <c r="T32" s="66"/>
      <c r="U32" s="62"/>
      <c r="V32" s="68"/>
      <c r="W32" s="68"/>
      <c r="X32" s="68"/>
      <c r="Y32" s="66"/>
      <c r="Z32" s="66"/>
      <c r="AA32" s="66"/>
      <c r="AB32" s="62">
        <v>500</v>
      </c>
      <c r="AC32" s="66">
        <f t="shared" si="7"/>
        <v>18200</v>
      </c>
      <c r="AD32" s="66"/>
      <c r="AE32" s="68"/>
      <c r="AF32" s="66">
        <f t="shared" si="8"/>
        <v>18200</v>
      </c>
    </row>
    <row r="33" spans="1:37" ht="47.25" x14ac:dyDescent="0.25">
      <c r="A33" s="60" t="s">
        <v>98</v>
      </c>
      <c r="B33" s="74" t="s">
        <v>111</v>
      </c>
      <c r="C33" s="62" t="s">
        <v>122</v>
      </c>
      <c r="D33" s="76" t="s">
        <v>113</v>
      </c>
      <c r="E33" s="77">
        <v>1</v>
      </c>
      <c r="F33" s="64"/>
      <c r="G33" s="64"/>
      <c r="H33" s="78" t="s">
        <v>71</v>
      </c>
      <c r="I33" s="66">
        <v>13600</v>
      </c>
      <c r="J33" s="66">
        <v>100</v>
      </c>
      <c r="K33" s="66">
        <f t="shared" si="0"/>
        <v>13700</v>
      </c>
      <c r="L33" s="66">
        <f t="shared" si="6"/>
        <v>13700</v>
      </c>
      <c r="M33" s="66">
        <v>0</v>
      </c>
      <c r="N33" s="66"/>
      <c r="O33" s="66"/>
      <c r="P33" s="62">
        <v>2000</v>
      </c>
      <c r="Q33" s="66"/>
      <c r="R33" s="67"/>
      <c r="S33" s="66"/>
      <c r="T33" s="66"/>
      <c r="U33" s="62"/>
      <c r="V33" s="66"/>
      <c r="W33" s="66"/>
      <c r="X33" s="66"/>
      <c r="Y33" s="66"/>
      <c r="Z33" s="66"/>
      <c r="AA33" s="66"/>
      <c r="AB33" s="62"/>
      <c r="AC33" s="66">
        <f t="shared" si="7"/>
        <v>15700</v>
      </c>
      <c r="AD33" s="66"/>
      <c r="AE33" s="66"/>
      <c r="AF33" s="66">
        <f t="shared" si="8"/>
        <v>15700</v>
      </c>
      <c r="AG33" s="57"/>
      <c r="AH33" s="57"/>
    </row>
    <row r="34" spans="1:37" ht="47.25" x14ac:dyDescent="0.25">
      <c r="A34" s="60" t="s">
        <v>98</v>
      </c>
      <c r="B34" s="74" t="s">
        <v>111</v>
      </c>
      <c r="C34" s="62" t="s">
        <v>123</v>
      </c>
      <c r="D34" s="76" t="s">
        <v>113</v>
      </c>
      <c r="E34" s="77">
        <v>1.25</v>
      </c>
      <c r="F34" s="64"/>
      <c r="G34" s="64"/>
      <c r="H34" s="78" t="s">
        <v>76</v>
      </c>
      <c r="I34" s="66">
        <v>13600</v>
      </c>
      <c r="J34" s="67">
        <v>100</v>
      </c>
      <c r="K34" s="66">
        <f t="shared" si="0"/>
        <v>13700</v>
      </c>
      <c r="L34" s="66">
        <f t="shared" si="6"/>
        <v>17125</v>
      </c>
      <c r="M34" s="67">
        <f>4000*E34</f>
        <v>5000</v>
      </c>
      <c r="N34" s="66"/>
      <c r="O34" s="66"/>
      <c r="P34" s="62"/>
      <c r="Q34" s="66"/>
      <c r="R34" s="67"/>
      <c r="S34" s="66"/>
      <c r="T34" s="67"/>
      <c r="U34" s="62"/>
      <c r="V34" s="67"/>
      <c r="W34" s="67"/>
      <c r="X34" s="67"/>
      <c r="Y34" s="66"/>
      <c r="Z34" s="66"/>
      <c r="AA34" s="66"/>
      <c r="AB34" s="62"/>
      <c r="AC34" s="66">
        <f t="shared" si="7"/>
        <v>22125</v>
      </c>
      <c r="AD34" s="66"/>
      <c r="AE34" s="68"/>
      <c r="AF34" s="66">
        <f t="shared" si="8"/>
        <v>22125</v>
      </c>
      <c r="AJ34" s="69"/>
      <c r="AK34" s="70"/>
    </row>
    <row r="35" spans="1:37" ht="47.25" x14ac:dyDescent="0.25">
      <c r="A35" s="60" t="s">
        <v>98</v>
      </c>
      <c r="B35" s="74" t="s">
        <v>111</v>
      </c>
      <c r="C35" s="62" t="s">
        <v>124</v>
      </c>
      <c r="D35" s="76" t="s">
        <v>113</v>
      </c>
      <c r="E35" s="77">
        <v>1</v>
      </c>
      <c r="F35" s="64"/>
      <c r="G35" s="64"/>
      <c r="H35" s="78" t="s">
        <v>74</v>
      </c>
      <c r="I35" s="66">
        <v>13600</v>
      </c>
      <c r="J35" s="67">
        <v>100</v>
      </c>
      <c r="K35" s="66">
        <f t="shared" si="0"/>
        <v>13700</v>
      </c>
      <c r="L35" s="66">
        <f t="shared" si="6"/>
        <v>13700</v>
      </c>
      <c r="M35" s="67">
        <f>2000*E35</f>
        <v>2000</v>
      </c>
      <c r="N35" s="66"/>
      <c r="O35" s="66"/>
      <c r="P35" s="62"/>
      <c r="Q35" s="66"/>
      <c r="R35" s="67"/>
      <c r="S35" s="67"/>
      <c r="T35" s="67"/>
      <c r="U35" s="62"/>
      <c r="V35" s="67"/>
      <c r="W35" s="67"/>
      <c r="X35" s="67"/>
      <c r="Y35" s="66"/>
      <c r="Z35" s="66"/>
      <c r="AA35" s="66"/>
      <c r="AB35" s="62"/>
      <c r="AC35" s="66">
        <f t="shared" si="7"/>
        <v>15700</v>
      </c>
      <c r="AD35" s="66"/>
      <c r="AE35" s="68"/>
      <c r="AF35" s="66">
        <f t="shared" si="8"/>
        <v>15700</v>
      </c>
      <c r="AJ35" s="69"/>
      <c r="AK35" s="70"/>
    </row>
    <row r="36" spans="1:37" ht="47.25" x14ac:dyDescent="0.25">
      <c r="A36" s="60" t="s">
        <v>98</v>
      </c>
      <c r="B36" s="74" t="s">
        <v>111</v>
      </c>
      <c r="C36" s="62" t="s">
        <v>125</v>
      </c>
      <c r="D36" s="76" t="s">
        <v>113</v>
      </c>
      <c r="E36" s="77">
        <v>1</v>
      </c>
      <c r="F36" s="64"/>
      <c r="G36" s="64"/>
      <c r="H36" s="78" t="s">
        <v>71</v>
      </c>
      <c r="I36" s="66">
        <v>13600</v>
      </c>
      <c r="J36" s="67">
        <v>100</v>
      </c>
      <c r="K36" s="66">
        <f t="shared" si="0"/>
        <v>13700</v>
      </c>
      <c r="L36" s="66">
        <f t="shared" si="6"/>
        <v>13700</v>
      </c>
      <c r="M36" s="66">
        <v>0</v>
      </c>
      <c r="N36" s="66"/>
      <c r="O36" s="66"/>
      <c r="P36" s="62"/>
      <c r="Q36" s="66"/>
      <c r="R36" s="68"/>
      <c r="S36" s="66"/>
      <c r="T36" s="66"/>
      <c r="U36" s="62"/>
      <c r="V36" s="68"/>
      <c r="W36" s="68"/>
      <c r="X36" s="68"/>
      <c r="Y36" s="66"/>
      <c r="Z36" s="66"/>
      <c r="AA36" s="66"/>
      <c r="AB36" s="62"/>
      <c r="AC36" s="66">
        <f t="shared" si="7"/>
        <v>13700</v>
      </c>
      <c r="AD36" s="66"/>
      <c r="AE36" s="68"/>
      <c r="AF36" s="66">
        <f t="shared" si="8"/>
        <v>13700</v>
      </c>
    </row>
    <row r="37" spans="1:37" ht="47.25" x14ac:dyDescent="0.25">
      <c r="A37" s="60" t="s">
        <v>98</v>
      </c>
      <c r="B37" s="74" t="s">
        <v>111</v>
      </c>
      <c r="C37" s="75" t="s">
        <v>126</v>
      </c>
      <c r="D37" s="76" t="s">
        <v>113</v>
      </c>
      <c r="E37" s="77">
        <v>0.5</v>
      </c>
      <c r="F37" s="64"/>
      <c r="G37" s="64"/>
      <c r="H37" s="78" t="s">
        <v>76</v>
      </c>
      <c r="I37" s="66">
        <v>13600</v>
      </c>
      <c r="J37" s="66">
        <v>100</v>
      </c>
      <c r="K37" s="66">
        <f t="shared" si="0"/>
        <v>13700</v>
      </c>
      <c r="L37" s="66">
        <f t="shared" si="6"/>
        <v>6850</v>
      </c>
      <c r="M37" s="67">
        <f>4000*E37</f>
        <v>2000</v>
      </c>
      <c r="N37" s="66"/>
      <c r="O37" s="66"/>
      <c r="P37" s="62"/>
      <c r="Q37" s="66"/>
      <c r="R37" s="66"/>
      <c r="S37" s="66"/>
      <c r="T37" s="66"/>
      <c r="U37" s="62"/>
      <c r="V37" s="66"/>
      <c r="W37" s="66"/>
      <c r="X37" s="66"/>
      <c r="Y37" s="66"/>
      <c r="Z37" s="66"/>
      <c r="AA37" s="66"/>
      <c r="AB37" s="62"/>
      <c r="AC37" s="66">
        <f t="shared" si="7"/>
        <v>8850</v>
      </c>
      <c r="AD37" s="66"/>
      <c r="AE37" s="66"/>
      <c r="AF37" s="66">
        <f t="shared" si="8"/>
        <v>8850</v>
      </c>
      <c r="AG37" s="57"/>
      <c r="AH37" s="57"/>
    </row>
    <row r="38" spans="1:37" ht="47.25" x14ac:dyDescent="0.25">
      <c r="A38" s="60" t="s">
        <v>98</v>
      </c>
      <c r="B38" s="74" t="s">
        <v>111</v>
      </c>
      <c r="C38" s="62" t="s">
        <v>127</v>
      </c>
      <c r="D38" s="76" t="s">
        <v>113</v>
      </c>
      <c r="E38" s="77">
        <v>1</v>
      </c>
      <c r="F38" s="64"/>
      <c r="G38" s="64"/>
      <c r="H38" s="78" t="s">
        <v>74</v>
      </c>
      <c r="I38" s="66">
        <v>13600</v>
      </c>
      <c r="J38" s="67">
        <v>100</v>
      </c>
      <c r="K38" s="66">
        <f t="shared" si="0"/>
        <v>13700</v>
      </c>
      <c r="L38" s="66">
        <f t="shared" si="6"/>
        <v>13700</v>
      </c>
      <c r="M38" s="67">
        <f>2000*E38</f>
        <v>2000</v>
      </c>
      <c r="N38" s="66"/>
      <c r="O38" s="66"/>
      <c r="P38" s="62"/>
      <c r="Q38" s="66"/>
      <c r="R38" s="67"/>
      <c r="S38" s="67"/>
      <c r="T38" s="67"/>
      <c r="U38" s="62"/>
      <c r="V38" s="67"/>
      <c r="W38" s="67"/>
      <c r="X38" s="67"/>
      <c r="Y38" s="66"/>
      <c r="Z38" s="66"/>
      <c r="AA38" s="66"/>
      <c r="AB38" s="62"/>
      <c r="AC38" s="66">
        <f t="shared" si="7"/>
        <v>15700</v>
      </c>
      <c r="AD38" s="66"/>
      <c r="AE38" s="68"/>
      <c r="AF38" s="66">
        <f t="shared" si="8"/>
        <v>15700</v>
      </c>
      <c r="AJ38" s="69"/>
      <c r="AK38" s="70"/>
    </row>
    <row r="39" spans="1:37" ht="47.25" x14ac:dyDescent="0.25">
      <c r="A39" s="60" t="s">
        <v>98</v>
      </c>
      <c r="B39" s="74" t="s">
        <v>111</v>
      </c>
      <c r="C39" s="62" t="s">
        <v>128</v>
      </c>
      <c r="D39" s="76" t="s">
        <v>113</v>
      </c>
      <c r="E39" s="77">
        <v>1</v>
      </c>
      <c r="F39" s="64"/>
      <c r="G39" s="64"/>
      <c r="H39" s="78" t="s">
        <v>74</v>
      </c>
      <c r="I39" s="66">
        <v>13600</v>
      </c>
      <c r="J39" s="67">
        <v>100</v>
      </c>
      <c r="K39" s="66">
        <f t="shared" si="0"/>
        <v>13700</v>
      </c>
      <c r="L39" s="66">
        <f t="shared" si="6"/>
        <v>13700</v>
      </c>
      <c r="M39" s="67">
        <f>2000*E39</f>
        <v>2000</v>
      </c>
      <c r="N39" s="66"/>
      <c r="O39" s="66"/>
      <c r="P39" s="62">
        <v>2000</v>
      </c>
      <c r="Q39" s="66"/>
      <c r="R39" s="67"/>
      <c r="S39" s="66"/>
      <c r="T39" s="67"/>
      <c r="U39" s="62"/>
      <c r="V39" s="67"/>
      <c r="W39" s="67"/>
      <c r="X39" s="67"/>
      <c r="Y39" s="66"/>
      <c r="Z39" s="66"/>
      <c r="AA39" s="66"/>
      <c r="AB39" s="62"/>
      <c r="AC39" s="66">
        <f t="shared" si="7"/>
        <v>17700</v>
      </c>
      <c r="AD39" s="66"/>
      <c r="AE39" s="68"/>
      <c r="AF39" s="66">
        <f t="shared" si="8"/>
        <v>17700</v>
      </c>
      <c r="AJ39" s="69"/>
      <c r="AK39" s="70"/>
    </row>
    <row r="40" spans="1:37" ht="47.25" x14ac:dyDescent="0.25">
      <c r="A40" s="60" t="s">
        <v>98</v>
      </c>
      <c r="B40" s="74" t="s">
        <v>111</v>
      </c>
      <c r="C40" s="62" t="s">
        <v>129</v>
      </c>
      <c r="D40" s="76" t="s">
        <v>113</v>
      </c>
      <c r="E40" s="77">
        <v>1</v>
      </c>
      <c r="F40" s="64"/>
      <c r="G40" s="64"/>
      <c r="H40" s="78" t="s">
        <v>74</v>
      </c>
      <c r="I40" s="66">
        <v>13600</v>
      </c>
      <c r="J40" s="67">
        <v>100</v>
      </c>
      <c r="K40" s="66">
        <f t="shared" si="0"/>
        <v>13700</v>
      </c>
      <c r="L40" s="66">
        <f t="shared" si="6"/>
        <v>13700</v>
      </c>
      <c r="M40" s="67">
        <f>2000*E40</f>
        <v>2000</v>
      </c>
      <c r="N40" s="66"/>
      <c r="O40" s="66"/>
      <c r="P40" s="62">
        <v>2000</v>
      </c>
      <c r="Q40" s="66"/>
      <c r="R40" s="67"/>
      <c r="S40" s="66"/>
      <c r="T40" s="67"/>
      <c r="U40" s="62"/>
      <c r="V40" s="67"/>
      <c r="W40" s="67"/>
      <c r="X40" s="67"/>
      <c r="Y40" s="66"/>
      <c r="Z40" s="66"/>
      <c r="AA40" s="66"/>
      <c r="AB40" s="62"/>
      <c r="AC40" s="66">
        <f t="shared" si="7"/>
        <v>17700</v>
      </c>
      <c r="AD40" s="66"/>
      <c r="AE40" s="68"/>
      <c r="AF40" s="66">
        <f t="shared" si="8"/>
        <v>17700</v>
      </c>
      <c r="AJ40" s="69"/>
      <c r="AK40" s="70"/>
    </row>
    <row r="41" spans="1:37" ht="47.25" x14ac:dyDescent="0.25">
      <c r="A41" s="60" t="s">
        <v>98</v>
      </c>
      <c r="B41" s="74" t="s">
        <v>111</v>
      </c>
      <c r="C41" s="75" t="s">
        <v>130</v>
      </c>
      <c r="D41" s="76" t="s">
        <v>113</v>
      </c>
      <c r="E41" s="77">
        <v>0.5</v>
      </c>
      <c r="F41" s="64"/>
      <c r="G41" s="64"/>
      <c r="H41" s="78" t="s">
        <v>71</v>
      </c>
      <c r="I41" s="66">
        <v>13600</v>
      </c>
      <c r="J41" s="67">
        <v>100</v>
      </c>
      <c r="K41" s="66">
        <f t="shared" si="0"/>
        <v>13700</v>
      </c>
      <c r="L41" s="66">
        <f t="shared" si="6"/>
        <v>6850</v>
      </c>
      <c r="M41" s="66">
        <v>0</v>
      </c>
      <c r="N41" s="66"/>
      <c r="O41" s="66"/>
      <c r="P41" s="62"/>
      <c r="Q41" s="66"/>
      <c r="R41" s="67"/>
      <c r="S41" s="66"/>
      <c r="T41" s="67"/>
      <c r="U41" s="62"/>
      <c r="V41" s="67"/>
      <c r="W41" s="67"/>
      <c r="X41" s="67"/>
      <c r="Y41" s="66"/>
      <c r="Z41" s="66"/>
      <c r="AA41" s="66"/>
      <c r="AB41" s="62"/>
      <c r="AC41" s="66">
        <f t="shared" si="7"/>
        <v>6850</v>
      </c>
      <c r="AD41" s="66"/>
      <c r="AE41" s="68"/>
      <c r="AF41" s="66">
        <f t="shared" si="8"/>
        <v>6850</v>
      </c>
      <c r="AJ41" s="69"/>
      <c r="AK41" s="70"/>
    </row>
    <row r="42" spans="1:37" ht="47.25" x14ac:dyDescent="0.25">
      <c r="A42" s="60" t="s">
        <v>98</v>
      </c>
      <c r="B42" s="74" t="s">
        <v>111</v>
      </c>
      <c r="C42" s="62" t="s">
        <v>131</v>
      </c>
      <c r="D42" s="76" t="s">
        <v>113</v>
      </c>
      <c r="E42" s="77">
        <v>1</v>
      </c>
      <c r="F42" s="64"/>
      <c r="G42" s="64"/>
      <c r="H42" s="78" t="s">
        <v>76</v>
      </c>
      <c r="I42" s="66">
        <v>13600</v>
      </c>
      <c r="J42" s="67">
        <v>100</v>
      </c>
      <c r="K42" s="66">
        <f t="shared" si="0"/>
        <v>13700</v>
      </c>
      <c r="L42" s="66">
        <f t="shared" si="6"/>
        <v>13700</v>
      </c>
      <c r="M42" s="67">
        <f>4000*E42</f>
        <v>4000</v>
      </c>
      <c r="N42" s="66"/>
      <c r="O42" s="66"/>
      <c r="P42" s="62">
        <v>2000</v>
      </c>
      <c r="Q42" s="66"/>
      <c r="R42" s="68"/>
      <c r="S42" s="66"/>
      <c r="T42" s="66"/>
      <c r="U42" s="62"/>
      <c r="V42" s="68"/>
      <c r="W42" s="68"/>
      <c r="X42" s="68"/>
      <c r="Y42" s="66"/>
      <c r="Z42" s="66"/>
      <c r="AA42" s="66"/>
      <c r="AB42" s="62"/>
      <c r="AC42" s="66">
        <f t="shared" si="7"/>
        <v>19700</v>
      </c>
      <c r="AD42" s="66"/>
      <c r="AE42" s="68"/>
      <c r="AF42" s="66">
        <f t="shared" si="8"/>
        <v>19700</v>
      </c>
    </row>
    <row r="43" spans="1:37" ht="47.25" x14ac:dyDescent="0.25">
      <c r="A43" s="60" t="s">
        <v>98</v>
      </c>
      <c r="B43" s="74" t="s">
        <v>111</v>
      </c>
      <c r="C43" s="75" t="s">
        <v>132</v>
      </c>
      <c r="D43" s="76" t="s">
        <v>113</v>
      </c>
      <c r="E43" s="77">
        <v>0.5</v>
      </c>
      <c r="F43" s="64"/>
      <c r="G43" s="64"/>
      <c r="H43" s="78" t="s">
        <v>76</v>
      </c>
      <c r="I43" s="66">
        <v>13600</v>
      </c>
      <c r="J43" s="66">
        <v>100</v>
      </c>
      <c r="K43" s="66">
        <f t="shared" si="0"/>
        <v>13700</v>
      </c>
      <c r="L43" s="66">
        <f t="shared" si="6"/>
        <v>6850</v>
      </c>
      <c r="M43" s="67">
        <f>4000*E43</f>
        <v>2000</v>
      </c>
      <c r="N43" s="66"/>
      <c r="O43" s="66"/>
      <c r="P43" s="62"/>
      <c r="Q43" s="66"/>
      <c r="R43" s="66"/>
      <c r="S43" s="66"/>
      <c r="T43" s="66"/>
      <c r="U43" s="62"/>
      <c r="V43" s="66"/>
      <c r="W43" s="66"/>
      <c r="X43" s="66"/>
      <c r="Y43" s="66"/>
      <c r="Z43" s="66"/>
      <c r="AA43" s="66"/>
      <c r="AB43" s="62"/>
      <c r="AC43" s="66">
        <f t="shared" si="7"/>
        <v>8850</v>
      </c>
      <c r="AD43" s="66"/>
      <c r="AE43" s="66"/>
      <c r="AF43" s="66">
        <f t="shared" si="8"/>
        <v>8850</v>
      </c>
      <c r="AG43" s="57"/>
      <c r="AH43" s="57"/>
    </row>
    <row r="44" spans="1:37" ht="47.25" x14ac:dyDescent="0.25">
      <c r="A44" s="60" t="s">
        <v>98</v>
      </c>
      <c r="B44" s="74" t="s">
        <v>111</v>
      </c>
      <c r="C44" s="62" t="s">
        <v>133</v>
      </c>
      <c r="D44" s="76" t="s">
        <v>113</v>
      </c>
      <c r="E44" s="77">
        <v>1</v>
      </c>
      <c r="F44" s="64"/>
      <c r="G44" s="64"/>
      <c r="H44" s="78" t="s">
        <v>74</v>
      </c>
      <c r="I44" s="66">
        <v>13600</v>
      </c>
      <c r="J44" s="67">
        <v>100</v>
      </c>
      <c r="K44" s="66">
        <f t="shared" si="0"/>
        <v>13700</v>
      </c>
      <c r="L44" s="66">
        <f t="shared" si="6"/>
        <v>13700</v>
      </c>
      <c r="M44" s="67">
        <f>2000*E44</f>
        <v>2000</v>
      </c>
      <c r="N44" s="66"/>
      <c r="O44" s="66"/>
      <c r="P44" s="62">
        <v>2000</v>
      </c>
      <c r="Q44" s="66"/>
      <c r="R44" s="67"/>
      <c r="S44" s="67"/>
      <c r="T44" s="67"/>
      <c r="U44" s="62"/>
      <c r="V44" s="67"/>
      <c r="W44" s="67"/>
      <c r="X44" s="67"/>
      <c r="Y44" s="66"/>
      <c r="Z44" s="66"/>
      <c r="AA44" s="66"/>
      <c r="AB44" s="62"/>
      <c r="AC44" s="66">
        <f t="shared" si="7"/>
        <v>17700</v>
      </c>
      <c r="AD44" s="66"/>
      <c r="AE44" s="68"/>
      <c r="AF44" s="66">
        <f t="shared" si="8"/>
        <v>17700</v>
      </c>
      <c r="AJ44" s="69"/>
      <c r="AK44" s="70"/>
    </row>
    <row r="45" spans="1:37" ht="47.25" x14ac:dyDescent="0.25">
      <c r="A45" s="60" t="s">
        <v>98</v>
      </c>
      <c r="B45" s="74" t="s">
        <v>111</v>
      </c>
      <c r="C45" s="62" t="s">
        <v>134</v>
      </c>
      <c r="D45" s="76" t="s">
        <v>113</v>
      </c>
      <c r="E45" s="77">
        <v>1.5</v>
      </c>
      <c r="F45" s="64"/>
      <c r="G45" s="64"/>
      <c r="H45" s="78" t="s">
        <v>76</v>
      </c>
      <c r="I45" s="66">
        <v>13600</v>
      </c>
      <c r="J45" s="67">
        <v>100</v>
      </c>
      <c r="K45" s="66">
        <f t="shared" si="0"/>
        <v>13700</v>
      </c>
      <c r="L45" s="66">
        <f t="shared" si="6"/>
        <v>20550</v>
      </c>
      <c r="M45" s="67">
        <f>4000*E45</f>
        <v>6000</v>
      </c>
      <c r="N45" s="66"/>
      <c r="O45" s="66"/>
      <c r="P45" s="62">
        <v>2000</v>
      </c>
      <c r="Q45" s="66"/>
      <c r="R45" s="67"/>
      <c r="S45" s="66"/>
      <c r="T45" s="67"/>
      <c r="U45" s="62"/>
      <c r="V45" s="67"/>
      <c r="W45" s="67"/>
      <c r="X45" s="67"/>
      <c r="Y45" s="66"/>
      <c r="Z45" s="66"/>
      <c r="AA45" s="66"/>
      <c r="AB45" s="62"/>
      <c r="AC45" s="66">
        <f t="shared" si="7"/>
        <v>28550</v>
      </c>
      <c r="AD45" s="66"/>
      <c r="AE45" s="68"/>
      <c r="AF45" s="66">
        <f t="shared" si="8"/>
        <v>28550</v>
      </c>
      <c r="AJ45" s="69"/>
      <c r="AK45" s="70"/>
    </row>
    <row r="46" spans="1:37" ht="47.25" x14ac:dyDescent="0.25">
      <c r="A46" s="60" t="s">
        <v>98</v>
      </c>
      <c r="B46" s="74" t="s">
        <v>111</v>
      </c>
      <c r="C46" s="62" t="s">
        <v>135</v>
      </c>
      <c r="D46" s="76" t="s">
        <v>113</v>
      </c>
      <c r="E46" s="77">
        <v>1</v>
      </c>
      <c r="F46" s="64"/>
      <c r="G46" s="64"/>
      <c r="H46" s="78" t="s">
        <v>76</v>
      </c>
      <c r="I46" s="66">
        <v>13600</v>
      </c>
      <c r="J46" s="66">
        <v>100</v>
      </c>
      <c r="K46" s="66">
        <f t="shared" si="0"/>
        <v>13700</v>
      </c>
      <c r="L46" s="66">
        <f t="shared" si="6"/>
        <v>13700</v>
      </c>
      <c r="M46" s="67">
        <f>4000*E46</f>
        <v>4000</v>
      </c>
      <c r="N46" s="66"/>
      <c r="O46" s="66"/>
      <c r="P46" s="62">
        <v>2000</v>
      </c>
      <c r="Q46" s="66"/>
      <c r="R46" s="66"/>
      <c r="S46" s="66"/>
      <c r="T46" s="66"/>
      <c r="U46" s="62"/>
      <c r="V46" s="66"/>
      <c r="W46" s="66"/>
      <c r="X46" s="66"/>
      <c r="Y46" s="66"/>
      <c r="Z46" s="66"/>
      <c r="AA46" s="66"/>
      <c r="AB46" s="62">
        <v>500</v>
      </c>
      <c r="AC46" s="66">
        <f t="shared" si="7"/>
        <v>20200</v>
      </c>
      <c r="AD46" s="66"/>
      <c r="AE46" s="66"/>
      <c r="AF46" s="66">
        <f t="shared" si="8"/>
        <v>20200</v>
      </c>
      <c r="AG46" s="57"/>
      <c r="AH46" s="57"/>
    </row>
    <row r="47" spans="1:37" ht="47.25" x14ac:dyDescent="0.25">
      <c r="A47" s="60" t="s">
        <v>98</v>
      </c>
      <c r="B47" s="74" t="s">
        <v>111</v>
      </c>
      <c r="C47" s="75" t="s">
        <v>136</v>
      </c>
      <c r="D47" s="76" t="s">
        <v>113</v>
      </c>
      <c r="E47" s="77">
        <v>0.5</v>
      </c>
      <c r="F47" s="64"/>
      <c r="G47" s="64"/>
      <c r="H47" s="78" t="s">
        <v>71</v>
      </c>
      <c r="I47" s="66">
        <v>13600</v>
      </c>
      <c r="J47" s="66">
        <v>100</v>
      </c>
      <c r="K47" s="66">
        <f t="shared" si="0"/>
        <v>13700</v>
      </c>
      <c r="L47" s="66">
        <f t="shared" si="6"/>
        <v>6850</v>
      </c>
      <c r="M47" s="67">
        <v>0</v>
      </c>
      <c r="N47" s="66"/>
      <c r="O47" s="66"/>
      <c r="P47" s="62"/>
      <c r="Q47" s="66"/>
      <c r="R47" s="66"/>
      <c r="S47" s="66"/>
      <c r="T47" s="66"/>
      <c r="U47" s="62"/>
      <c r="V47" s="66"/>
      <c r="W47" s="66"/>
      <c r="X47" s="66"/>
      <c r="Y47" s="66"/>
      <c r="Z47" s="66"/>
      <c r="AA47" s="66"/>
      <c r="AB47" s="62"/>
      <c r="AC47" s="66">
        <f t="shared" si="7"/>
        <v>6850</v>
      </c>
      <c r="AD47" s="66"/>
      <c r="AE47" s="66"/>
      <c r="AF47" s="66">
        <f t="shared" si="8"/>
        <v>6850</v>
      </c>
      <c r="AG47" s="57"/>
      <c r="AH47" s="57"/>
    </row>
    <row r="48" spans="1:37" ht="47.25" x14ac:dyDescent="0.25">
      <c r="A48" s="60" t="s">
        <v>98</v>
      </c>
      <c r="B48" s="74" t="s">
        <v>111</v>
      </c>
      <c r="C48" s="62" t="s">
        <v>137</v>
      </c>
      <c r="D48" s="76" t="s">
        <v>113</v>
      </c>
      <c r="E48" s="77">
        <v>1</v>
      </c>
      <c r="F48" s="64"/>
      <c r="G48" s="64"/>
      <c r="H48" s="78" t="s">
        <v>71</v>
      </c>
      <c r="I48" s="66">
        <v>13600</v>
      </c>
      <c r="J48" s="67">
        <v>100</v>
      </c>
      <c r="K48" s="66">
        <f t="shared" si="0"/>
        <v>13700</v>
      </c>
      <c r="L48" s="66">
        <f t="shared" si="6"/>
        <v>13700</v>
      </c>
      <c r="M48" s="66">
        <v>0</v>
      </c>
      <c r="N48" s="66"/>
      <c r="O48" s="66"/>
      <c r="P48" s="62">
        <v>2000</v>
      </c>
      <c r="Q48" s="66"/>
      <c r="R48" s="67"/>
      <c r="S48" s="67"/>
      <c r="T48" s="67"/>
      <c r="U48" s="62"/>
      <c r="V48" s="67"/>
      <c r="W48" s="67"/>
      <c r="X48" s="67"/>
      <c r="Y48" s="66"/>
      <c r="Z48" s="66"/>
      <c r="AA48" s="66"/>
      <c r="AB48" s="62"/>
      <c r="AC48" s="66">
        <f t="shared" si="7"/>
        <v>15700</v>
      </c>
      <c r="AD48" s="66"/>
      <c r="AE48" s="68"/>
      <c r="AF48" s="66">
        <f t="shared" si="8"/>
        <v>15700</v>
      </c>
      <c r="AJ48" s="69"/>
      <c r="AK48" s="70"/>
    </row>
    <row r="49" spans="1:37" ht="47.25" x14ac:dyDescent="0.25">
      <c r="A49" s="60" t="s">
        <v>98</v>
      </c>
      <c r="B49" s="74" t="s">
        <v>111</v>
      </c>
      <c r="C49" s="62" t="s">
        <v>138</v>
      </c>
      <c r="D49" s="76" t="s">
        <v>113</v>
      </c>
      <c r="E49" s="77">
        <v>1</v>
      </c>
      <c r="F49" s="64"/>
      <c r="G49" s="64"/>
      <c r="H49" s="78" t="s">
        <v>74</v>
      </c>
      <c r="I49" s="66">
        <v>13600</v>
      </c>
      <c r="J49" s="67">
        <v>100</v>
      </c>
      <c r="K49" s="66">
        <f t="shared" si="0"/>
        <v>13700</v>
      </c>
      <c r="L49" s="66">
        <f t="shared" si="6"/>
        <v>13700</v>
      </c>
      <c r="M49" s="67">
        <f>2000*E49</f>
        <v>2000</v>
      </c>
      <c r="N49" s="66"/>
      <c r="O49" s="66"/>
      <c r="P49" s="62"/>
      <c r="Q49" s="66"/>
      <c r="R49" s="67"/>
      <c r="S49" s="66"/>
      <c r="T49" s="67"/>
      <c r="U49" s="62"/>
      <c r="V49" s="67"/>
      <c r="W49" s="67"/>
      <c r="X49" s="67"/>
      <c r="Y49" s="66"/>
      <c r="Z49" s="66"/>
      <c r="AA49" s="66"/>
      <c r="AB49" s="62"/>
      <c r="AC49" s="66">
        <f t="shared" si="7"/>
        <v>15700</v>
      </c>
      <c r="AD49" s="66"/>
      <c r="AE49" s="68"/>
      <c r="AF49" s="66">
        <f t="shared" si="8"/>
        <v>15700</v>
      </c>
      <c r="AJ49" s="69"/>
      <c r="AK49" s="70"/>
    </row>
    <row r="50" spans="1:37" ht="47.25" x14ac:dyDescent="0.25">
      <c r="A50" s="60" t="s">
        <v>98</v>
      </c>
      <c r="B50" s="74" t="s">
        <v>111</v>
      </c>
      <c r="C50" s="75" t="s">
        <v>139</v>
      </c>
      <c r="D50" s="76" t="s">
        <v>113</v>
      </c>
      <c r="E50" s="77">
        <v>0.5</v>
      </c>
      <c r="F50" s="64"/>
      <c r="G50" s="64"/>
      <c r="H50" s="78" t="s">
        <v>71</v>
      </c>
      <c r="I50" s="66">
        <v>13600</v>
      </c>
      <c r="J50" s="67">
        <v>100</v>
      </c>
      <c r="K50" s="66">
        <f t="shared" si="0"/>
        <v>13700</v>
      </c>
      <c r="L50" s="66">
        <f t="shared" si="6"/>
        <v>6850</v>
      </c>
      <c r="M50" s="66">
        <v>0</v>
      </c>
      <c r="N50" s="66"/>
      <c r="O50" s="66"/>
      <c r="P50" s="62"/>
      <c r="Q50" s="66"/>
      <c r="R50" s="68"/>
      <c r="S50" s="66"/>
      <c r="T50" s="66"/>
      <c r="U50" s="62"/>
      <c r="V50" s="68"/>
      <c r="W50" s="68"/>
      <c r="X50" s="68"/>
      <c r="Y50" s="66"/>
      <c r="Z50" s="66"/>
      <c r="AA50" s="66"/>
      <c r="AB50" s="62"/>
      <c r="AC50" s="66">
        <f t="shared" si="7"/>
        <v>6850</v>
      </c>
      <c r="AD50" s="66"/>
      <c r="AE50" s="68"/>
      <c r="AF50" s="66">
        <f t="shared" si="8"/>
        <v>6850</v>
      </c>
    </row>
    <row r="51" spans="1:37" ht="47.25" x14ac:dyDescent="0.25">
      <c r="A51" s="60" t="s">
        <v>98</v>
      </c>
      <c r="B51" s="74" t="s">
        <v>111</v>
      </c>
      <c r="C51" s="75" t="s">
        <v>140</v>
      </c>
      <c r="D51" s="76" t="s">
        <v>113</v>
      </c>
      <c r="E51" s="77">
        <v>0.5</v>
      </c>
      <c r="F51" s="64"/>
      <c r="G51" s="64"/>
      <c r="H51" s="78" t="s">
        <v>71</v>
      </c>
      <c r="I51" s="66">
        <v>13600</v>
      </c>
      <c r="J51" s="67">
        <v>100</v>
      </c>
      <c r="K51" s="66">
        <f t="shared" si="0"/>
        <v>13700</v>
      </c>
      <c r="L51" s="66">
        <f t="shared" si="6"/>
        <v>6850</v>
      </c>
      <c r="M51" s="66">
        <v>0</v>
      </c>
      <c r="N51" s="66"/>
      <c r="O51" s="66"/>
      <c r="P51" s="62"/>
      <c r="Q51" s="66"/>
      <c r="R51" s="67"/>
      <c r="S51" s="67"/>
      <c r="T51" s="67"/>
      <c r="U51" s="62"/>
      <c r="V51" s="67"/>
      <c r="W51" s="67"/>
      <c r="X51" s="67"/>
      <c r="Y51" s="66"/>
      <c r="Z51" s="66"/>
      <c r="AA51" s="66"/>
      <c r="AB51" s="62"/>
      <c r="AC51" s="66">
        <f t="shared" si="7"/>
        <v>6850</v>
      </c>
      <c r="AD51" s="66"/>
      <c r="AE51" s="68"/>
      <c r="AF51" s="66">
        <f t="shared" si="8"/>
        <v>6850</v>
      </c>
      <c r="AJ51" s="69"/>
      <c r="AK51" s="70"/>
    </row>
    <row r="52" spans="1:37" ht="18.75" customHeight="1" x14ac:dyDescent="0.25">
      <c r="A52" s="60"/>
      <c r="B52" s="74" t="s">
        <v>111</v>
      </c>
      <c r="C52" s="62"/>
      <c r="D52" s="79" t="s">
        <v>141</v>
      </c>
      <c r="E52" s="80">
        <f>SUM(E24:E51)</f>
        <v>24</v>
      </c>
      <c r="F52" s="64"/>
      <c r="G52" s="64"/>
      <c r="H52" s="81"/>
      <c r="I52" s="66"/>
      <c r="J52" s="67"/>
      <c r="K52" s="80"/>
      <c r="L52" s="80">
        <f t="shared" ref="L52:AC52" si="9">SUM(L24:L51)</f>
        <v>328800</v>
      </c>
      <c r="M52" s="80">
        <f t="shared" si="9"/>
        <v>49000</v>
      </c>
      <c r="N52" s="80">
        <f t="shared" si="9"/>
        <v>0</v>
      </c>
      <c r="O52" s="80">
        <f t="shared" si="9"/>
        <v>0</v>
      </c>
      <c r="P52" s="80">
        <f t="shared" si="9"/>
        <v>25360</v>
      </c>
      <c r="Q52" s="80">
        <f t="shared" si="9"/>
        <v>0</v>
      </c>
      <c r="R52" s="80">
        <f t="shared" si="9"/>
        <v>0</v>
      </c>
      <c r="S52" s="80">
        <f t="shared" si="9"/>
        <v>0</v>
      </c>
      <c r="T52" s="80">
        <f t="shared" si="9"/>
        <v>0</v>
      </c>
      <c r="U52" s="80">
        <f t="shared" si="9"/>
        <v>0</v>
      </c>
      <c r="V52" s="80">
        <f t="shared" si="9"/>
        <v>0</v>
      </c>
      <c r="W52" s="80">
        <f t="shared" si="9"/>
        <v>1125</v>
      </c>
      <c r="X52" s="80">
        <f t="shared" si="9"/>
        <v>0</v>
      </c>
      <c r="Y52" s="80">
        <f t="shared" si="9"/>
        <v>0</v>
      </c>
      <c r="Z52" s="80">
        <f t="shared" si="9"/>
        <v>0</v>
      </c>
      <c r="AA52" s="80">
        <f t="shared" si="9"/>
        <v>0</v>
      </c>
      <c r="AB52" s="80">
        <f t="shared" si="9"/>
        <v>1000</v>
      </c>
      <c r="AC52" s="80">
        <f t="shared" si="9"/>
        <v>405285</v>
      </c>
      <c r="AD52" s="80"/>
      <c r="AE52" s="80">
        <f>SUM(AE24:AE51)</f>
        <v>0</v>
      </c>
      <c r="AF52" s="80">
        <f>SUM(AF24:AF51)</f>
        <v>405285</v>
      </c>
    </row>
    <row r="53" spans="1:37" ht="47.25" x14ac:dyDescent="0.25">
      <c r="A53" s="60" t="s">
        <v>98</v>
      </c>
      <c r="B53" s="74" t="s">
        <v>111</v>
      </c>
      <c r="C53" s="62" t="s">
        <v>142</v>
      </c>
      <c r="D53" s="76" t="s">
        <v>143</v>
      </c>
      <c r="E53" s="77">
        <v>1</v>
      </c>
      <c r="F53" s="64"/>
      <c r="G53" s="64"/>
      <c r="H53" s="78" t="s">
        <v>74</v>
      </c>
      <c r="I53" s="66">
        <v>13740</v>
      </c>
      <c r="J53" s="66">
        <v>100</v>
      </c>
      <c r="K53" s="66">
        <f t="shared" ref="K53:K58" si="10">I53+J53</f>
        <v>13840</v>
      </c>
      <c r="L53" s="66">
        <f t="shared" ref="L53:L58" si="11">K53*E53</f>
        <v>13840</v>
      </c>
      <c r="M53" s="67">
        <f>2000*E53</f>
        <v>2000</v>
      </c>
      <c r="N53" s="66"/>
      <c r="O53" s="66"/>
      <c r="P53" s="66"/>
      <c r="Q53" s="66"/>
      <c r="R53" s="66"/>
      <c r="S53" s="66"/>
      <c r="T53" s="66"/>
      <c r="U53" s="62"/>
      <c r="V53" s="66"/>
      <c r="W53" s="66"/>
      <c r="X53" s="66"/>
      <c r="Y53" s="66"/>
      <c r="Z53" s="66"/>
      <c r="AA53" s="66"/>
      <c r="AB53" s="66"/>
      <c r="AC53" s="66">
        <f t="shared" ref="AC53:AC58" si="12">AB53+X53+W53+V53+U53+T53+S53+R53+Q53+P53+O53+N53+M53+L53+AA53+Z53+Y53</f>
        <v>15840</v>
      </c>
      <c r="AD53" s="66"/>
      <c r="AE53" s="66"/>
      <c r="AF53" s="66">
        <f t="shared" ref="AF53:AF58" si="13">AC53+AE53</f>
        <v>15840</v>
      </c>
      <c r="AG53" s="57"/>
      <c r="AH53" s="57"/>
    </row>
    <row r="54" spans="1:37" ht="47.25" x14ac:dyDescent="0.25">
      <c r="A54" s="60" t="s">
        <v>98</v>
      </c>
      <c r="B54" s="74" t="s">
        <v>111</v>
      </c>
      <c r="C54" s="62" t="s">
        <v>144</v>
      </c>
      <c r="D54" s="76" t="s">
        <v>143</v>
      </c>
      <c r="E54" s="77">
        <v>1.5</v>
      </c>
      <c r="F54" s="64"/>
      <c r="G54" s="64"/>
      <c r="H54" s="78" t="s">
        <v>76</v>
      </c>
      <c r="I54" s="66">
        <v>13740</v>
      </c>
      <c r="J54" s="67">
        <v>100</v>
      </c>
      <c r="K54" s="66">
        <f t="shared" si="10"/>
        <v>13840</v>
      </c>
      <c r="L54" s="66">
        <f t="shared" si="11"/>
        <v>20760</v>
      </c>
      <c r="M54" s="67">
        <f>4000*E54</f>
        <v>6000</v>
      </c>
      <c r="N54" s="66"/>
      <c r="O54" s="66"/>
      <c r="P54" s="66">
        <v>2000</v>
      </c>
      <c r="Q54" s="66"/>
      <c r="R54" s="68"/>
      <c r="S54" s="66"/>
      <c r="T54" s="66"/>
      <c r="U54" s="62"/>
      <c r="V54" s="68"/>
      <c r="W54" s="68"/>
      <c r="X54" s="68"/>
      <c r="Y54" s="66"/>
      <c r="Z54" s="66"/>
      <c r="AA54" s="66"/>
      <c r="AB54" s="66"/>
      <c r="AC54" s="66">
        <f t="shared" si="12"/>
        <v>28760</v>
      </c>
      <c r="AD54" s="66"/>
      <c r="AE54" s="68"/>
      <c r="AF54" s="66">
        <f t="shared" si="13"/>
        <v>28760</v>
      </c>
    </row>
    <row r="55" spans="1:37" ht="47.25" x14ac:dyDescent="0.25">
      <c r="A55" s="60" t="s">
        <v>98</v>
      </c>
      <c r="B55" s="74" t="s">
        <v>111</v>
      </c>
      <c r="C55" s="62" t="s">
        <v>126</v>
      </c>
      <c r="D55" s="76" t="s">
        <v>143</v>
      </c>
      <c r="E55" s="77">
        <v>1</v>
      </c>
      <c r="F55" s="64"/>
      <c r="G55" s="64"/>
      <c r="H55" s="78" t="s">
        <v>76</v>
      </c>
      <c r="I55" s="66">
        <v>13740</v>
      </c>
      <c r="J55" s="66">
        <v>100</v>
      </c>
      <c r="K55" s="66">
        <f t="shared" si="10"/>
        <v>13840</v>
      </c>
      <c r="L55" s="66">
        <f t="shared" si="11"/>
        <v>13840</v>
      </c>
      <c r="M55" s="67">
        <f>4000*E55</f>
        <v>4000</v>
      </c>
      <c r="N55" s="66"/>
      <c r="O55" s="66"/>
      <c r="P55" s="66"/>
      <c r="Q55" s="66"/>
      <c r="R55" s="66"/>
      <c r="S55" s="66"/>
      <c r="T55" s="66"/>
      <c r="U55" s="62"/>
      <c r="V55" s="66"/>
      <c r="W55" s="66"/>
      <c r="X55" s="66"/>
      <c r="Y55" s="66"/>
      <c r="Z55" s="66"/>
      <c r="AA55" s="66"/>
      <c r="AB55" s="66"/>
      <c r="AC55" s="66">
        <f t="shared" si="12"/>
        <v>17840</v>
      </c>
      <c r="AD55" s="66"/>
      <c r="AE55" s="66"/>
      <c r="AF55" s="66">
        <f t="shared" si="13"/>
        <v>17840</v>
      </c>
      <c r="AG55" s="57"/>
      <c r="AH55" s="57"/>
    </row>
    <row r="56" spans="1:37" ht="47.25" x14ac:dyDescent="0.25">
      <c r="A56" s="60" t="s">
        <v>98</v>
      </c>
      <c r="B56" s="74" t="s">
        <v>111</v>
      </c>
      <c r="C56" s="62" t="s">
        <v>145</v>
      </c>
      <c r="D56" s="76" t="s">
        <v>143</v>
      </c>
      <c r="E56" s="77">
        <v>1</v>
      </c>
      <c r="F56" s="64"/>
      <c r="G56" s="64"/>
      <c r="H56" s="78" t="s">
        <v>71</v>
      </c>
      <c r="I56" s="66">
        <v>13740</v>
      </c>
      <c r="J56" s="67">
        <v>100</v>
      </c>
      <c r="K56" s="66">
        <f t="shared" si="10"/>
        <v>13840</v>
      </c>
      <c r="L56" s="66">
        <f t="shared" si="11"/>
        <v>13840</v>
      </c>
      <c r="M56" s="66">
        <v>0</v>
      </c>
      <c r="N56" s="66"/>
      <c r="O56" s="66"/>
      <c r="P56" s="66"/>
      <c r="Q56" s="67"/>
      <c r="R56" s="67"/>
      <c r="S56" s="67"/>
      <c r="T56" s="67"/>
      <c r="U56" s="62"/>
      <c r="V56" s="67"/>
      <c r="W56" s="67"/>
      <c r="X56" s="67"/>
      <c r="Y56" s="66"/>
      <c r="Z56" s="66"/>
      <c r="AA56" s="66"/>
      <c r="AB56" s="67"/>
      <c r="AC56" s="66">
        <f t="shared" si="12"/>
        <v>13840</v>
      </c>
      <c r="AD56" s="66"/>
      <c r="AE56" s="68"/>
      <c r="AF56" s="66">
        <f t="shared" si="13"/>
        <v>13840</v>
      </c>
      <c r="AJ56" s="69"/>
      <c r="AK56" s="70"/>
    </row>
    <row r="57" spans="1:37" ht="47.25" x14ac:dyDescent="0.25">
      <c r="A57" s="60" t="s">
        <v>98</v>
      </c>
      <c r="B57" s="74" t="s">
        <v>111</v>
      </c>
      <c r="C57" s="62" t="s">
        <v>146</v>
      </c>
      <c r="D57" s="76" t="s">
        <v>143</v>
      </c>
      <c r="E57" s="77">
        <v>1</v>
      </c>
      <c r="F57" s="64"/>
      <c r="G57" s="64"/>
      <c r="H57" s="78" t="s">
        <v>74</v>
      </c>
      <c r="I57" s="66">
        <v>13740</v>
      </c>
      <c r="J57" s="67">
        <v>100</v>
      </c>
      <c r="K57" s="66">
        <f t="shared" si="10"/>
        <v>13840</v>
      </c>
      <c r="L57" s="66">
        <f t="shared" si="11"/>
        <v>13840</v>
      </c>
      <c r="M57" s="67">
        <f>2000*E57</f>
        <v>2000</v>
      </c>
      <c r="N57" s="66"/>
      <c r="O57" s="66"/>
      <c r="P57" s="66"/>
      <c r="Q57" s="66"/>
      <c r="R57" s="67"/>
      <c r="S57" s="66"/>
      <c r="T57" s="67"/>
      <c r="U57" s="62"/>
      <c r="V57" s="67"/>
      <c r="W57" s="67"/>
      <c r="X57" s="67"/>
      <c r="Y57" s="66"/>
      <c r="Z57" s="66"/>
      <c r="AA57" s="66"/>
      <c r="AB57" s="67"/>
      <c r="AC57" s="66">
        <f t="shared" si="12"/>
        <v>15840</v>
      </c>
      <c r="AD57" s="66"/>
      <c r="AE57" s="68"/>
      <c r="AF57" s="66">
        <f t="shared" si="13"/>
        <v>15840</v>
      </c>
      <c r="AJ57" s="69"/>
      <c r="AK57" s="70"/>
    </row>
    <row r="58" spans="1:37" ht="47.25" x14ac:dyDescent="0.25">
      <c r="A58" s="60" t="s">
        <v>98</v>
      </c>
      <c r="B58" s="74" t="s">
        <v>111</v>
      </c>
      <c r="C58" s="62" t="s">
        <v>147</v>
      </c>
      <c r="D58" s="76" t="s">
        <v>143</v>
      </c>
      <c r="E58" s="77">
        <v>1</v>
      </c>
      <c r="F58" s="64"/>
      <c r="G58" s="64"/>
      <c r="H58" s="78" t="s">
        <v>76</v>
      </c>
      <c r="I58" s="66">
        <v>13740</v>
      </c>
      <c r="J58" s="67">
        <v>100</v>
      </c>
      <c r="K58" s="66">
        <f t="shared" si="10"/>
        <v>13840</v>
      </c>
      <c r="L58" s="66">
        <f t="shared" si="11"/>
        <v>13840</v>
      </c>
      <c r="M58" s="67">
        <f>4000*E58</f>
        <v>4000</v>
      </c>
      <c r="N58" s="66"/>
      <c r="O58" s="66"/>
      <c r="P58" s="66"/>
      <c r="Q58" s="66"/>
      <c r="R58" s="68"/>
      <c r="S58" s="66"/>
      <c r="T58" s="66"/>
      <c r="U58" s="62"/>
      <c r="V58" s="68"/>
      <c r="W58" s="68"/>
      <c r="X58" s="68"/>
      <c r="Y58" s="66"/>
      <c r="Z58" s="66"/>
      <c r="AA58" s="66"/>
      <c r="AB58" s="66"/>
      <c r="AC58" s="66">
        <f t="shared" si="12"/>
        <v>17840</v>
      </c>
      <c r="AD58" s="66"/>
      <c r="AE58" s="68"/>
      <c r="AF58" s="66">
        <f t="shared" si="13"/>
        <v>17840</v>
      </c>
    </row>
    <row r="59" spans="1:37" ht="15.75" x14ac:dyDescent="0.25">
      <c r="A59" s="60"/>
      <c r="B59" s="74" t="s">
        <v>111</v>
      </c>
      <c r="C59" s="82" t="s">
        <v>148</v>
      </c>
      <c r="D59" s="76"/>
      <c r="E59" s="80">
        <f>SUM(E53:E58)</f>
        <v>6.5</v>
      </c>
      <c r="F59" s="64"/>
      <c r="G59" s="64"/>
      <c r="H59" s="65"/>
      <c r="I59" s="66"/>
      <c r="J59" s="66"/>
      <c r="K59" s="80"/>
      <c r="L59" s="80">
        <f t="shared" ref="L59:AF59" si="14">SUM(L53:L58)</f>
        <v>89960</v>
      </c>
      <c r="M59" s="80">
        <f t="shared" si="14"/>
        <v>18000</v>
      </c>
      <c r="N59" s="80">
        <f t="shared" si="14"/>
        <v>0</v>
      </c>
      <c r="O59" s="80">
        <f t="shared" si="14"/>
        <v>0</v>
      </c>
      <c r="P59" s="80">
        <f t="shared" si="14"/>
        <v>2000</v>
      </c>
      <c r="Q59" s="80">
        <f t="shared" si="14"/>
        <v>0</v>
      </c>
      <c r="R59" s="80">
        <f t="shared" si="14"/>
        <v>0</v>
      </c>
      <c r="S59" s="80">
        <f t="shared" si="14"/>
        <v>0</v>
      </c>
      <c r="T59" s="80">
        <f t="shared" si="14"/>
        <v>0</v>
      </c>
      <c r="U59" s="80">
        <f t="shared" si="14"/>
        <v>0</v>
      </c>
      <c r="V59" s="80">
        <f t="shared" si="14"/>
        <v>0</v>
      </c>
      <c r="W59" s="80">
        <f t="shared" si="14"/>
        <v>0</v>
      </c>
      <c r="X59" s="80">
        <f t="shared" si="14"/>
        <v>0</v>
      </c>
      <c r="Y59" s="80">
        <f t="shared" si="14"/>
        <v>0</v>
      </c>
      <c r="Z59" s="80">
        <f t="shared" si="14"/>
        <v>0</v>
      </c>
      <c r="AA59" s="80">
        <f t="shared" si="14"/>
        <v>0</v>
      </c>
      <c r="AB59" s="80">
        <f t="shared" si="14"/>
        <v>0</v>
      </c>
      <c r="AC59" s="80">
        <f t="shared" si="14"/>
        <v>109960</v>
      </c>
      <c r="AD59" s="80">
        <f t="shared" si="14"/>
        <v>0</v>
      </c>
      <c r="AE59" s="80">
        <f t="shared" si="14"/>
        <v>0</v>
      </c>
      <c r="AF59" s="80">
        <f t="shared" si="14"/>
        <v>109960</v>
      </c>
      <c r="AG59" s="57"/>
      <c r="AH59" s="57"/>
    </row>
    <row r="60" spans="1:37" ht="47.25" x14ac:dyDescent="0.25">
      <c r="A60" s="60" t="s">
        <v>98</v>
      </c>
      <c r="B60" s="74" t="s">
        <v>111</v>
      </c>
      <c r="C60" s="83" t="s">
        <v>114</v>
      </c>
      <c r="D60" s="84" t="s">
        <v>149</v>
      </c>
      <c r="E60" s="85">
        <v>0.75</v>
      </c>
      <c r="F60" s="64"/>
      <c r="G60" s="64"/>
      <c r="H60" s="78" t="s">
        <v>71</v>
      </c>
      <c r="I60" s="66">
        <v>13600</v>
      </c>
      <c r="J60" s="67">
        <v>100</v>
      </c>
      <c r="K60" s="66">
        <f t="shared" ref="K60:K66" si="15">I60+J60</f>
        <v>13700</v>
      </c>
      <c r="L60" s="66">
        <f t="shared" ref="L60:L66" si="16">K60*E60</f>
        <v>10275</v>
      </c>
      <c r="M60" s="66">
        <v>0</v>
      </c>
      <c r="N60" s="66"/>
      <c r="O60" s="66"/>
      <c r="P60" s="66"/>
      <c r="Q60" s="66"/>
      <c r="R60" s="67"/>
      <c r="S60" s="67"/>
      <c r="T60" s="67"/>
      <c r="U60" s="62"/>
      <c r="V60" s="67"/>
      <c r="W60" s="67"/>
      <c r="X60" s="67">
        <f>1100*E60</f>
        <v>825</v>
      </c>
      <c r="Y60" s="66"/>
      <c r="Z60" s="66"/>
      <c r="AA60" s="66"/>
      <c r="AB60" s="67"/>
      <c r="AC60" s="66">
        <f t="shared" ref="AC60:AC66" si="17">AB60+X60+W60+V60+U60+T60+S60+R60+Q60+P60+O60+N60+M60+L60+AA60+Z60+Y60</f>
        <v>11100</v>
      </c>
      <c r="AD60" s="66"/>
      <c r="AE60" s="68"/>
      <c r="AF60" s="66">
        <f t="shared" ref="AF60:AF66" si="18">AC60+AE60</f>
        <v>11100</v>
      </c>
      <c r="AJ60" s="69"/>
      <c r="AK60" s="70"/>
    </row>
    <row r="61" spans="1:37" ht="47.25" x14ac:dyDescent="0.25">
      <c r="A61" s="60" t="s">
        <v>98</v>
      </c>
      <c r="B61" s="74" t="s">
        <v>111</v>
      </c>
      <c r="C61" s="83" t="s">
        <v>150</v>
      </c>
      <c r="D61" s="84" t="s">
        <v>149</v>
      </c>
      <c r="E61" s="85">
        <v>1.25</v>
      </c>
      <c r="F61" s="64"/>
      <c r="G61" s="64"/>
      <c r="H61" s="78" t="s">
        <v>71</v>
      </c>
      <c r="I61" s="66">
        <v>13600</v>
      </c>
      <c r="J61" s="67">
        <v>100</v>
      </c>
      <c r="K61" s="66">
        <f t="shared" si="15"/>
        <v>13700</v>
      </c>
      <c r="L61" s="66">
        <f t="shared" si="16"/>
        <v>17125</v>
      </c>
      <c r="M61" s="66">
        <v>0</v>
      </c>
      <c r="N61" s="66"/>
      <c r="O61" s="66"/>
      <c r="P61" s="66"/>
      <c r="Q61" s="66"/>
      <c r="R61" s="67"/>
      <c r="S61" s="66"/>
      <c r="T61" s="67"/>
      <c r="U61" s="62"/>
      <c r="V61" s="68">
        <f>1000*E61</f>
        <v>1250</v>
      </c>
      <c r="W61" s="67"/>
      <c r="X61" s="67"/>
      <c r="Y61" s="66"/>
      <c r="Z61" s="66"/>
      <c r="AA61" s="66"/>
      <c r="AB61" s="67"/>
      <c r="AC61" s="66">
        <f t="shared" si="17"/>
        <v>18375</v>
      </c>
      <c r="AD61" s="66"/>
      <c r="AE61" s="68"/>
      <c r="AF61" s="66">
        <f t="shared" si="18"/>
        <v>18375</v>
      </c>
      <c r="AJ61" s="69"/>
      <c r="AK61" s="70"/>
    </row>
    <row r="62" spans="1:37" ht="47.25" x14ac:dyDescent="0.25">
      <c r="A62" s="60" t="s">
        <v>98</v>
      </c>
      <c r="B62" s="74" t="s">
        <v>111</v>
      </c>
      <c r="C62" s="83" t="s">
        <v>151</v>
      </c>
      <c r="D62" s="84" t="s">
        <v>152</v>
      </c>
      <c r="E62" s="85">
        <v>1</v>
      </c>
      <c r="F62" s="64"/>
      <c r="G62" s="64"/>
      <c r="H62" s="78" t="s">
        <v>76</v>
      </c>
      <c r="I62" s="66">
        <v>13740</v>
      </c>
      <c r="J62" s="67">
        <v>100</v>
      </c>
      <c r="K62" s="66">
        <f t="shared" si="15"/>
        <v>13840</v>
      </c>
      <c r="L62" s="66">
        <f t="shared" si="16"/>
        <v>13840</v>
      </c>
      <c r="M62" s="67">
        <f>4000*E62</f>
        <v>4000</v>
      </c>
      <c r="N62" s="66"/>
      <c r="O62" s="66"/>
      <c r="P62" s="66"/>
      <c r="Q62" s="66"/>
      <c r="R62" s="68"/>
      <c r="S62" s="66"/>
      <c r="T62" s="66"/>
      <c r="U62" s="62"/>
      <c r="V62" s="68"/>
      <c r="W62" s="67">
        <f>1500*E62</f>
        <v>1500</v>
      </c>
      <c r="X62" s="68"/>
      <c r="Y62" s="66"/>
      <c r="Z62" s="66"/>
      <c r="AA62" s="66"/>
      <c r="AB62" s="66"/>
      <c r="AC62" s="66">
        <f t="shared" si="17"/>
        <v>19340</v>
      </c>
      <c r="AD62" s="66"/>
      <c r="AE62" s="68"/>
      <c r="AF62" s="66">
        <f t="shared" si="18"/>
        <v>19340</v>
      </c>
    </row>
    <row r="63" spans="1:37" ht="47.25" x14ac:dyDescent="0.25">
      <c r="A63" s="60" t="s">
        <v>98</v>
      </c>
      <c r="B63" s="74" t="s">
        <v>111</v>
      </c>
      <c r="C63" s="83" t="s">
        <v>153</v>
      </c>
      <c r="D63" s="84" t="s">
        <v>154</v>
      </c>
      <c r="E63" s="85">
        <v>1</v>
      </c>
      <c r="F63" s="64"/>
      <c r="G63" s="64"/>
      <c r="H63" s="78" t="s">
        <v>71</v>
      </c>
      <c r="I63" s="66">
        <v>13740</v>
      </c>
      <c r="J63" s="66">
        <v>100</v>
      </c>
      <c r="K63" s="66">
        <f t="shared" si="15"/>
        <v>13840</v>
      </c>
      <c r="L63" s="66">
        <f t="shared" si="16"/>
        <v>13840</v>
      </c>
      <c r="M63" s="66">
        <v>0</v>
      </c>
      <c r="N63" s="66"/>
      <c r="O63" s="66"/>
      <c r="P63" s="66"/>
      <c r="Q63" s="66"/>
      <c r="R63" s="66"/>
      <c r="S63" s="66"/>
      <c r="T63" s="66"/>
      <c r="U63" s="62"/>
      <c r="V63" s="66"/>
      <c r="W63" s="66"/>
      <c r="X63" s="67">
        <f>1100*E63</f>
        <v>1100</v>
      </c>
      <c r="Y63" s="66"/>
      <c r="Z63" s="66"/>
      <c r="AA63" s="66"/>
      <c r="AB63" s="66"/>
      <c r="AC63" s="66">
        <f t="shared" si="17"/>
        <v>14940</v>
      </c>
      <c r="AD63" s="66"/>
      <c r="AE63" s="66"/>
      <c r="AF63" s="66">
        <f t="shared" si="18"/>
        <v>14940</v>
      </c>
      <c r="AG63" s="57"/>
      <c r="AH63" s="57"/>
    </row>
    <row r="64" spans="1:37" ht="47.25" x14ac:dyDescent="0.25">
      <c r="A64" s="60" t="s">
        <v>98</v>
      </c>
      <c r="B64" s="74" t="s">
        <v>111</v>
      </c>
      <c r="C64" s="83" t="s">
        <v>116</v>
      </c>
      <c r="D64" s="84" t="s">
        <v>155</v>
      </c>
      <c r="E64" s="85">
        <v>0.5</v>
      </c>
      <c r="F64" s="64"/>
      <c r="G64" s="64"/>
      <c r="H64" s="78" t="s">
        <v>71</v>
      </c>
      <c r="I64" s="66">
        <v>13740</v>
      </c>
      <c r="J64" s="66">
        <v>100</v>
      </c>
      <c r="K64" s="66">
        <f t="shared" si="15"/>
        <v>13840</v>
      </c>
      <c r="L64" s="66">
        <f t="shared" si="16"/>
        <v>6920</v>
      </c>
      <c r="M64" s="66">
        <v>0</v>
      </c>
      <c r="N64" s="66"/>
      <c r="O64" s="66"/>
      <c r="P64" s="66"/>
      <c r="Q64" s="66"/>
      <c r="R64" s="66"/>
      <c r="S64" s="66"/>
      <c r="T64" s="66"/>
      <c r="U64" s="62"/>
      <c r="V64" s="66"/>
      <c r="W64" s="66"/>
      <c r="X64" s="67"/>
      <c r="Y64" s="66"/>
      <c r="Z64" s="66"/>
      <c r="AA64" s="66"/>
      <c r="AB64" s="66"/>
      <c r="AC64" s="66">
        <f t="shared" si="17"/>
        <v>6920</v>
      </c>
      <c r="AD64" s="66"/>
      <c r="AE64" s="66"/>
      <c r="AF64" s="66">
        <f t="shared" si="18"/>
        <v>6920</v>
      </c>
      <c r="AG64" s="57"/>
      <c r="AH64" s="57"/>
    </row>
    <row r="65" spans="1:37" ht="47.25" x14ac:dyDescent="0.25">
      <c r="A65" s="60" t="s">
        <v>98</v>
      </c>
      <c r="B65" s="74" t="s">
        <v>111</v>
      </c>
      <c r="C65" s="83" t="s">
        <v>156</v>
      </c>
      <c r="D65" s="84" t="s">
        <v>157</v>
      </c>
      <c r="E65" s="85">
        <v>1</v>
      </c>
      <c r="F65" s="64"/>
      <c r="G65" s="64"/>
      <c r="H65" s="78" t="s">
        <v>71</v>
      </c>
      <c r="I65" s="66">
        <v>13400</v>
      </c>
      <c r="J65" s="67">
        <v>100</v>
      </c>
      <c r="K65" s="66">
        <f t="shared" si="15"/>
        <v>13500</v>
      </c>
      <c r="L65" s="66">
        <f t="shared" si="16"/>
        <v>13500</v>
      </c>
      <c r="M65" s="66">
        <v>0</v>
      </c>
      <c r="N65" s="66"/>
      <c r="O65" s="66"/>
      <c r="P65" s="66"/>
      <c r="Q65" s="66"/>
      <c r="R65" s="68"/>
      <c r="S65" s="66"/>
      <c r="T65" s="66"/>
      <c r="U65" s="62"/>
      <c r="V65" s="68">
        <f>1000*E65</f>
        <v>1000</v>
      </c>
      <c r="W65" s="68"/>
      <c r="X65" s="68"/>
      <c r="Y65" s="66"/>
      <c r="Z65" s="66"/>
      <c r="AA65" s="66"/>
      <c r="AB65" s="66"/>
      <c r="AC65" s="66">
        <f t="shared" si="17"/>
        <v>14500</v>
      </c>
      <c r="AD65" s="66"/>
      <c r="AE65" s="68"/>
      <c r="AF65" s="66">
        <f t="shared" si="18"/>
        <v>14500</v>
      </c>
    </row>
    <row r="66" spans="1:37" ht="47.25" x14ac:dyDescent="0.25">
      <c r="A66" s="60" t="s">
        <v>98</v>
      </c>
      <c r="B66" s="74" t="s">
        <v>111</v>
      </c>
      <c r="C66" s="86" t="s">
        <v>158</v>
      </c>
      <c r="D66" s="84" t="s">
        <v>159</v>
      </c>
      <c r="E66" s="85">
        <v>1</v>
      </c>
      <c r="F66" s="64"/>
      <c r="G66" s="64"/>
      <c r="H66" s="78" t="s">
        <v>76</v>
      </c>
      <c r="I66" s="66">
        <v>13400</v>
      </c>
      <c r="J66" s="66">
        <v>100</v>
      </c>
      <c r="K66" s="66">
        <f t="shared" si="15"/>
        <v>13500</v>
      </c>
      <c r="L66" s="66">
        <f t="shared" si="16"/>
        <v>13500</v>
      </c>
      <c r="M66" s="67">
        <f>4000*E66</f>
        <v>4000</v>
      </c>
      <c r="N66" s="66"/>
      <c r="O66" s="66"/>
      <c r="P66" s="66"/>
      <c r="Q66" s="66"/>
      <c r="R66" s="66"/>
      <c r="S66" s="66"/>
      <c r="T66" s="66"/>
      <c r="U66" s="62"/>
      <c r="V66" s="66"/>
      <c r="W66" s="66"/>
      <c r="X66" s="66"/>
      <c r="Y66" s="66"/>
      <c r="Z66" s="66"/>
      <c r="AA66" s="66"/>
      <c r="AB66" s="66"/>
      <c r="AC66" s="66">
        <f t="shared" si="17"/>
        <v>17500</v>
      </c>
      <c r="AD66" s="66"/>
      <c r="AE66" s="66"/>
      <c r="AF66" s="66">
        <f t="shared" si="18"/>
        <v>17500</v>
      </c>
      <c r="AG66" s="57"/>
      <c r="AH66" s="57"/>
    </row>
    <row r="67" spans="1:37" ht="31.5" x14ac:dyDescent="0.25">
      <c r="A67" s="60"/>
      <c r="B67" s="74" t="s">
        <v>111</v>
      </c>
      <c r="C67" s="87"/>
      <c r="D67" s="72" t="s">
        <v>160</v>
      </c>
      <c r="E67" s="88">
        <f>SUM(E60:E66)</f>
        <v>6.5</v>
      </c>
      <c r="F67" s="64"/>
      <c r="G67" s="64"/>
      <c r="H67" s="65"/>
      <c r="I67" s="66"/>
      <c r="J67" s="67"/>
      <c r="K67" s="66"/>
      <c r="L67" s="88">
        <f t="shared" ref="L67:AC67" si="19">SUM(L60:L66)</f>
        <v>89000</v>
      </c>
      <c r="M67" s="88">
        <f t="shared" si="19"/>
        <v>8000</v>
      </c>
      <c r="N67" s="88">
        <f t="shared" si="19"/>
        <v>0</v>
      </c>
      <c r="O67" s="88">
        <f t="shared" si="19"/>
        <v>0</v>
      </c>
      <c r="P67" s="88">
        <f t="shared" si="19"/>
        <v>0</v>
      </c>
      <c r="Q67" s="88">
        <f t="shared" si="19"/>
        <v>0</v>
      </c>
      <c r="R67" s="88">
        <f t="shared" si="19"/>
        <v>0</v>
      </c>
      <c r="S67" s="88">
        <f t="shared" si="19"/>
        <v>0</v>
      </c>
      <c r="T67" s="88">
        <f t="shared" si="19"/>
        <v>0</v>
      </c>
      <c r="U67" s="88">
        <f t="shared" si="19"/>
        <v>0</v>
      </c>
      <c r="V67" s="88">
        <f t="shared" si="19"/>
        <v>2250</v>
      </c>
      <c r="W67" s="88">
        <f t="shared" si="19"/>
        <v>1500</v>
      </c>
      <c r="X67" s="88">
        <f t="shared" si="19"/>
        <v>1925</v>
      </c>
      <c r="Y67" s="88">
        <f t="shared" si="19"/>
        <v>0</v>
      </c>
      <c r="Z67" s="88">
        <f t="shared" si="19"/>
        <v>0</v>
      </c>
      <c r="AA67" s="88">
        <f t="shared" si="19"/>
        <v>0</v>
      </c>
      <c r="AB67" s="88">
        <f t="shared" si="19"/>
        <v>0</v>
      </c>
      <c r="AC67" s="88">
        <f t="shared" si="19"/>
        <v>102675</v>
      </c>
      <c r="AD67" s="88"/>
      <c r="AE67" s="88">
        <f>SUM(AE60:AE66)</f>
        <v>0</v>
      </c>
      <c r="AF67" s="88">
        <f>SUM(AF60:AF66)</f>
        <v>102675</v>
      </c>
      <c r="AJ67" s="69"/>
      <c r="AK67" s="70"/>
    </row>
    <row r="68" spans="1:37" ht="47.25" x14ac:dyDescent="0.25">
      <c r="A68" s="60" t="s">
        <v>98</v>
      </c>
      <c r="B68" s="74" t="s">
        <v>111</v>
      </c>
      <c r="C68" s="62" t="s">
        <v>161</v>
      </c>
      <c r="D68" s="62" t="s">
        <v>162</v>
      </c>
      <c r="E68" s="85">
        <v>1.5</v>
      </c>
      <c r="F68" s="64"/>
      <c r="G68" s="64"/>
      <c r="H68" s="78" t="s">
        <v>71</v>
      </c>
      <c r="I68" s="66">
        <v>13400</v>
      </c>
      <c r="J68" s="67">
        <v>100</v>
      </c>
      <c r="K68" s="66">
        <f t="shared" ref="K68:K78" si="20">I68+J68</f>
        <v>13500</v>
      </c>
      <c r="L68" s="66">
        <f t="shared" ref="L68:L78" si="21">K68*E68</f>
        <v>20250</v>
      </c>
      <c r="M68" s="66">
        <v>0</v>
      </c>
      <c r="N68" s="66"/>
      <c r="O68" s="66"/>
      <c r="P68" s="66"/>
      <c r="Q68" s="66"/>
      <c r="R68" s="68"/>
      <c r="S68" s="66"/>
      <c r="T68" s="66"/>
      <c r="U68" s="62"/>
      <c r="V68" s="68"/>
      <c r="W68" s="68"/>
      <c r="X68" s="68"/>
      <c r="Y68" s="66"/>
      <c r="Z68" s="66"/>
      <c r="AA68" s="66"/>
      <c r="AB68" s="66"/>
      <c r="AC68" s="66">
        <f t="shared" ref="AC68:AC78" si="22">AB68+X68+W68+V68+U68+T68+S68+R68+Q68+P68+O68+N68+M68+L68+AA68+Z68+Y68</f>
        <v>20250</v>
      </c>
      <c r="AD68" s="66"/>
      <c r="AE68" s="68"/>
      <c r="AF68" s="66">
        <f t="shared" ref="AF68:AF78" si="23">AC68+AE68</f>
        <v>20250</v>
      </c>
    </row>
    <row r="69" spans="1:37" ht="47.25" x14ac:dyDescent="0.25">
      <c r="A69" s="60" t="s">
        <v>98</v>
      </c>
      <c r="B69" s="74" t="s">
        <v>111</v>
      </c>
      <c r="C69" s="75" t="s">
        <v>163</v>
      </c>
      <c r="D69" s="62" t="s">
        <v>162</v>
      </c>
      <c r="E69" s="85">
        <v>0.5</v>
      </c>
      <c r="F69" s="64"/>
      <c r="G69" s="64"/>
      <c r="H69" s="65" t="s">
        <v>76</v>
      </c>
      <c r="I69" s="66">
        <v>13400</v>
      </c>
      <c r="J69" s="67">
        <v>100</v>
      </c>
      <c r="K69" s="66">
        <f t="shared" si="20"/>
        <v>13500</v>
      </c>
      <c r="L69" s="66">
        <f t="shared" si="21"/>
        <v>6750</v>
      </c>
      <c r="M69" s="67">
        <f>4000*E69</f>
        <v>2000</v>
      </c>
      <c r="N69" s="66"/>
      <c r="O69" s="66"/>
      <c r="P69" s="66"/>
      <c r="Q69" s="66"/>
      <c r="R69" s="67"/>
      <c r="S69" s="67"/>
      <c r="T69" s="67"/>
      <c r="U69" s="62"/>
      <c r="V69" s="67"/>
      <c r="W69" s="67"/>
      <c r="X69" s="67"/>
      <c r="Y69" s="66"/>
      <c r="Z69" s="66"/>
      <c r="AA69" s="66"/>
      <c r="AB69" s="67"/>
      <c r="AC69" s="66">
        <f t="shared" si="22"/>
        <v>8750</v>
      </c>
      <c r="AD69" s="66"/>
      <c r="AE69" s="68"/>
      <c r="AF69" s="66">
        <f t="shared" si="23"/>
        <v>8750</v>
      </c>
      <c r="AJ69" s="69"/>
      <c r="AK69" s="70"/>
    </row>
    <row r="70" spans="1:37" ht="47.25" x14ac:dyDescent="0.25">
      <c r="A70" s="60" t="s">
        <v>98</v>
      </c>
      <c r="B70" s="74" t="s">
        <v>111</v>
      </c>
      <c r="C70" s="89" t="s">
        <v>164</v>
      </c>
      <c r="D70" s="62" t="s">
        <v>162</v>
      </c>
      <c r="E70" s="85">
        <v>0.5</v>
      </c>
      <c r="F70" s="64"/>
      <c r="G70" s="64"/>
      <c r="H70" s="78" t="s">
        <v>76</v>
      </c>
      <c r="I70" s="66">
        <v>13400</v>
      </c>
      <c r="J70" s="67">
        <v>100</v>
      </c>
      <c r="K70" s="66">
        <f t="shared" si="20"/>
        <v>13500</v>
      </c>
      <c r="L70" s="66">
        <f t="shared" si="21"/>
        <v>6750</v>
      </c>
      <c r="M70" s="67">
        <f>4000*E70</f>
        <v>2000</v>
      </c>
      <c r="N70" s="66"/>
      <c r="O70" s="66"/>
      <c r="P70" s="66"/>
      <c r="Q70" s="66"/>
      <c r="R70" s="67"/>
      <c r="S70" s="66"/>
      <c r="T70" s="67"/>
      <c r="U70" s="62"/>
      <c r="V70" s="67"/>
      <c r="W70" s="67"/>
      <c r="X70" s="67"/>
      <c r="Y70" s="66"/>
      <c r="Z70" s="66"/>
      <c r="AA70" s="66"/>
      <c r="AB70" s="67"/>
      <c r="AC70" s="66">
        <f t="shared" si="22"/>
        <v>8750</v>
      </c>
      <c r="AD70" s="66"/>
      <c r="AE70" s="68"/>
      <c r="AF70" s="66">
        <f t="shared" si="23"/>
        <v>8750</v>
      </c>
      <c r="AJ70" s="69"/>
      <c r="AK70" s="70"/>
    </row>
    <row r="71" spans="1:37" ht="47.25" x14ac:dyDescent="0.25">
      <c r="A71" s="60" t="s">
        <v>98</v>
      </c>
      <c r="B71" s="74" t="s">
        <v>111</v>
      </c>
      <c r="C71" s="89" t="s">
        <v>165</v>
      </c>
      <c r="D71" s="62" t="s">
        <v>162</v>
      </c>
      <c r="E71" s="85">
        <v>0.5</v>
      </c>
      <c r="F71" s="64"/>
      <c r="G71" s="64"/>
      <c r="H71" s="78" t="s">
        <v>71</v>
      </c>
      <c r="I71" s="66">
        <v>13400</v>
      </c>
      <c r="J71" s="67">
        <v>100</v>
      </c>
      <c r="K71" s="66">
        <f t="shared" si="20"/>
        <v>13500</v>
      </c>
      <c r="L71" s="66">
        <f t="shared" si="21"/>
        <v>6750</v>
      </c>
      <c r="M71" s="66">
        <v>0</v>
      </c>
      <c r="N71" s="66"/>
      <c r="O71" s="66"/>
      <c r="P71" s="66"/>
      <c r="Q71" s="66"/>
      <c r="R71" s="68"/>
      <c r="S71" s="66"/>
      <c r="T71" s="66"/>
      <c r="U71" s="62"/>
      <c r="V71" s="68"/>
      <c r="W71" s="68"/>
      <c r="X71" s="68"/>
      <c r="Y71" s="66"/>
      <c r="Z71" s="66"/>
      <c r="AA71" s="66"/>
      <c r="AB71" s="66"/>
      <c r="AC71" s="66">
        <f t="shared" si="22"/>
        <v>6750</v>
      </c>
      <c r="AD71" s="66"/>
      <c r="AE71" s="68"/>
      <c r="AF71" s="66">
        <f t="shared" si="23"/>
        <v>6750</v>
      </c>
    </row>
    <row r="72" spans="1:37" ht="47.25" x14ac:dyDescent="0.25">
      <c r="A72" s="60" t="s">
        <v>98</v>
      </c>
      <c r="B72" s="74" t="s">
        <v>111</v>
      </c>
      <c r="C72" s="62" t="s">
        <v>166</v>
      </c>
      <c r="D72" s="62" t="s">
        <v>162</v>
      </c>
      <c r="E72" s="85">
        <v>1.5</v>
      </c>
      <c r="F72" s="64"/>
      <c r="G72" s="64"/>
      <c r="H72" s="78" t="s">
        <v>74</v>
      </c>
      <c r="I72" s="66">
        <v>13400</v>
      </c>
      <c r="J72" s="66">
        <v>100</v>
      </c>
      <c r="K72" s="66">
        <f t="shared" si="20"/>
        <v>13500</v>
      </c>
      <c r="L72" s="66">
        <f t="shared" si="21"/>
        <v>20250</v>
      </c>
      <c r="M72" s="67">
        <f>2000*E72</f>
        <v>3000</v>
      </c>
      <c r="N72" s="66"/>
      <c r="O72" s="66"/>
      <c r="P72" s="66"/>
      <c r="Q72" s="66"/>
      <c r="R72" s="66"/>
      <c r="S72" s="66"/>
      <c r="T72" s="66"/>
      <c r="U72" s="62"/>
      <c r="V72" s="66"/>
      <c r="W72" s="66"/>
      <c r="X72" s="66"/>
      <c r="Y72" s="66"/>
      <c r="Z72" s="66"/>
      <c r="AA72" s="66"/>
      <c r="AB72" s="66"/>
      <c r="AC72" s="66">
        <f t="shared" si="22"/>
        <v>23250</v>
      </c>
      <c r="AD72" s="66"/>
      <c r="AE72" s="66"/>
      <c r="AF72" s="66">
        <f t="shared" si="23"/>
        <v>23250</v>
      </c>
      <c r="AG72" s="57"/>
      <c r="AH72" s="57"/>
    </row>
    <row r="73" spans="1:37" ht="63" x14ac:dyDescent="0.25">
      <c r="A73" s="60" t="s">
        <v>98</v>
      </c>
      <c r="B73" s="74" t="s">
        <v>111</v>
      </c>
      <c r="C73" s="90" t="s">
        <v>167</v>
      </c>
      <c r="D73" s="62" t="s">
        <v>162</v>
      </c>
      <c r="E73" s="85">
        <v>0.5</v>
      </c>
      <c r="F73" s="64"/>
      <c r="G73" s="64"/>
      <c r="H73" s="78" t="s">
        <v>76</v>
      </c>
      <c r="I73" s="66">
        <v>13400</v>
      </c>
      <c r="J73" s="67">
        <v>100</v>
      </c>
      <c r="K73" s="66">
        <f t="shared" si="20"/>
        <v>13500</v>
      </c>
      <c r="L73" s="66">
        <f t="shared" si="21"/>
        <v>6750</v>
      </c>
      <c r="M73" s="67">
        <f>4000*E73</f>
        <v>2000</v>
      </c>
      <c r="N73" s="66"/>
      <c r="O73" s="66"/>
      <c r="P73" s="66"/>
      <c r="Q73" s="66"/>
      <c r="R73" s="67"/>
      <c r="S73" s="67"/>
      <c r="T73" s="67"/>
      <c r="U73" s="62"/>
      <c r="V73" s="67"/>
      <c r="W73" s="67"/>
      <c r="X73" s="67"/>
      <c r="Y73" s="66"/>
      <c r="Z73" s="66"/>
      <c r="AA73" s="66"/>
      <c r="AB73" s="67"/>
      <c r="AC73" s="66">
        <f t="shared" si="22"/>
        <v>8750</v>
      </c>
      <c r="AD73" s="66"/>
      <c r="AE73" s="68"/>
      <c r="AF73" s="66">
        <f t="shared" si="23"/>
        <v>8750</v>
      </c>
      <c r="AJ73" s="69"/>
      <c r="AK73" s="70"/>
    </row>
    <row r="74" spans="1:37" ht="47.25" x14ac:dyDescent="0.25">
      <c r="A74" s="60" t="s">
        <v>98</v>
      </c>
      <c r="B74" s="74" t="s">
        <v>111</v>
      </c>
      <c r="C74" s="62" t="s">
        <v>168</v>
      </c>
      <c r="D74" s="62" t="s">
        <v>162</v>
      </c>
      <c r="E74" s="85">
        <v>0.5</v>
      </c>
      <c r="F74" s="64"/>
      <c r="G74" s="64"/>
      <c r="H74" s="78" t="s">
        <v>74</v>
      </c>
      <c r="I74" s="66">
        <v>13400</v>
      </c>
      <c r="J74" s="67">
        <v>100</v>
      </c>
      <c r="K74" s="66">
        <f t="shared" si="20"/>
        <v>13500</v>
      </c>
      <c r="L74" s="66">
        <f t="shared" si="21"/>
        <v>6750</v>
      </c>
      <c r="M74" s="67">
        <f>2000*E74</f>
        <v>1000</v>
      </c>
      <c r="N74" s="66"/>
      <c r="O74" s="66"/>
      <c r="P74" s="66"/>
      <c r="Q74" s="66"/>
      <c r="R74" s="67"/>
      <c r="S74" s="66"/>
      <c r="T74" s="67"/>
      <c r="U74" s="62"/>
      <c r="V74" s="67"/>
      <c r="W74" s="67"/>
      <c r="X74" s="67"/>
      <c r="Y74" s="66"/>
      <c r="Z74" s="66"/>
      <c r="AA74" s="66"/>
      <c r="AB74" s="67"/>
      <c r="AC74" s="66">
        <f t="shared" si="22"/>
        <v>7750</v>
      </c>
      <c r="AD74" s="66"/>
      <c r="AE74" s="68"/>
      <c r="AF74" s="66">
        <f t="shared" si="23"/>
        <v>7750</v>
      </c>
      <c r="AJ74" s="69"/>
      <c r="AK74" s="70"/>
    </row>
    <row r="75" spans="1:37" ht="47.25" x14ac:dyDescent="0.25">
      <c r="A75" s="60" t="s">
        <v>98</v>
      </c>
      <c r="B75" s="74" t="s">
        <v>111</v>
      </c>
      <c r="C75" s="62" t="s">
        <v>169</v>
      </c>
      <c r="D75" s="62" t="s">
        <v>162</v>
      </c>
      <c r="E75" s="85">
        <v>1</v>
      </c>
      <c r="F75" s="64"/>
      <c r="G75" s="64"/>
      <c r="H75" s="78" t="s">
        <v>76</v>
      </c>
      <c r="I75" s="66">
        <v>13400</v>
      </c>
      <c r="J75" s="67">
        <v>100</v>
      </c>
      <c r="K75" s="66">
        <f t="shared" si="20"/>
        <v>13500</v>
      </c>
      <c r="L75" s="66">
        <f t="shared" si="21"/>
        <v>13500</v>
      </c>
      <c r="M75" s="67">
        <f>4000*E75</f>
        <v>4000</v>
      </c>
      <c r="N75" s="66"/>
      <c r="O75" s="66"/>
      <c r="P75" s="66"/>
      <c r="Q75" s="66"/>
      <c r="R75" s="68"/>
      <c r="S75" s="66"/>
      <c r="T75" s="66"/>
      <c r="U75" s="62"/>
      <c r="V75" s="68"/>
      <c r="W75" s="68"/>
      <c r="X75" s="68"/>
      <c r="Y75" s="66"/>
      <c r="Z75" s="66"/>
      <c r="AA75" s="66"/>
      <c r="AB75" s="66"/>
      <c r="AC75" s="66">
        <f t="shared" si="22"/>
        <v>17500</v>
      </c>
      <c r="AD75" s="66"/>
      <c r="AE75" s="68"/>
      <c r="AF75" s="66">
        <f t="shared" si="23"/>
        <v>17500</v>
      </c>
    </row>
    <row r="76" spans="1:37" ht="47.25" x14ac:dyDescent="0.25">
      <c r="A76" s="60" t="s">
        <v>98</v>
      </c>
      <c r="B76" s="74" t="s">
        <v>111</v>
      </c>
      <c r="C76" s="75" t="s">
        <v>100</v>
      </c>
      <c r="D76" s="62" t="s">
        <v>162</v>
      </c>
      <c r="E76" s="85">
        <v>0.6</v>
      </c>
      <c r="F76" s="64"/>
      <c r="G76" s="64"/>
      <c r="H76" s="78" t="s">
        <v>71</v>
      </c>
      <c r="I76" s="66">
        <v>13400</v>
      </c>
      <c r="J76" s="66">
        <v>100</v>
      </c>
      <c r="K76" s="66">
        <f t="shared" si="20"/>
        <v>13500</v>
      </c>
      <c r="L76" s="66">
        <f t="shared" si="21"/>
        <v>8100</v>
      </c>
      <c r="M76" s="66">
        <v>0</v>
      </c>
      <c r="N76" s="66"/>
      <c r="O76" s="66"/>
      <c r="P76" s="66"/>
      <c r="Q76" s="66"/>
      <c r="R76" s="67"/>
      <c r="S76" s="66"/>
      <c r="T76" s="66"/>
      <c r="U76" s="62"/>
      <c r="V76" s="66"/>
      <c r="W76" s="66"/>
      <c r="X76" s="66"/>
      <c r="Y76" s="66"/>
      <c r="Z76" s="66"/>
      <c r="AA76" s="66"/>
      <c r="AB76" s="66"/>
      <c r="AC76" s="66">
        <f t="shared" si="22"/>
        <v>8100</v>
      </c>
      <c r="AD76" s="66"/>
      <c r="AE76" s="66"/>
      <c r="AF76" s="66">
        <f t="shared" si="23"/>
        <v>8100</v>
      </c>
      <c r="AG76" s="57"/>
      <c r="AH76" s="57"/>
    </row>
    <row r="77" spans="1:37" ht="47.25" x14ac:dyDescent="0.25">
      <c r="A77" s="60" t="s">
        <v>98</v>
      </c>
      <c r="B77" s="74" t="s">
        <v>111</v>
      </c>
      <c r="C77" s="91" t="s">
        <v>170</v>
      </c>
      <c r="D77" s="62" t="s">
        <v>162</v>
      </c>
      <c r="E77" s="85">
        <v>0.9</v>
      </c>
      <c r="F77" s="64"/>
      <c r="G77" s="64"/>
      <c r="H77" s="78" t="s">
        <v>71</v>
      </c>
      <c r="I77" s="66">
        <v>13400</v>
      </c>
      <c r="J77" s="67">
        <v>100</v>
      </c>
      <c r="K77" s="66">
        <f t="shared" si="20"/>
        <v>13500</v>
      </c>
      <c r="L77" s="66">
        <f t="shared" si="21"/>
        <v>12150</v>
      </c>
      <c r="M77" s="67">
        <v>0</v>
      </c>
      <c r="N77" s="66"/>
      <c r="O77" s="66"/>
      <c r="P77" s="66"/>
      <c r="Q77" s="66"/>
      <c r="R77" s="67"/>
      <c r="S77" s="67"/>
      <c r="T77" s="67"/>
      <c r="U77" s="62"/>
      <c r="V77" s="67"/>
      <c r="W77" s="67"/>
      <c r="X77" s="67"/>
      <c r="Y77" s="66"/>
      <c r="Z77" s="66"/>
      <c r="AA77" s="66"/>
      <c r="AB77" s="67"/>
      <c r="AC77" s="66">
        <f t="shared" si="22"/>
        <v>12150</v>
      </c>
      <c r="AD77" s="66"/>
      <c r="AE77" s="68"/>
      <c r="AF77" s="66">
        <f t="shared" si="23"/>
        <v>12150</v>
      </c>
      <c r="AJ77" s="69"/>
      <c r="AK77" s="70"/>
    </row>
    <row r="78" spans="1:37" ht="47.25" x14ac:dyDescent="0.25">
      <c r="A78" s="60" t="s">
        <v>98</v>
      </c>
      <c r="B78" s="74" t="s">
        <v>111</v>
      </c>
      <c r="C78" s="62" t="s">
        <v>171</v>
      </c>
      <c r="D78" s="62" t="s">
        <v>172</v>
      </c>
      <c r="E78" s="85">
        <v>1</v>
      </c>
      <c r="F78" s="64"/>
      <c r="G78" s="64"/>
      <c r="H78" s="78" t="s">
        <v>74</v>
      </c>
      <c r="I78" s="66">
        <v>13400</v>
      </c>
      <c r="J78" s="67">
        <v>100</v>
      </c>
      <c r="K78" s="66">
        <f t="shared" si="20"/>
        <v>13500</v>
      </c>
      <c r="L78" s="66">
        <f t="shared" si="21"/>
        <v>13500</v>
      </c>
      <c r="M78" s="67">
        <f>2000*E78</f>
        <v>2000</v>
      </c>
      <c r="N78" s="66"/>
      <c r="O78" s="66"/>
      <c r="P78" s="66"/>
      <c r="Q78" s="66"/>
      <c r="R78" s="67"/>
      <c r="S78" s="66"/>
      <c r="T78" s="67"/>
      <c r="U78" s="62"/>
      <c r="V78" s="67"/>
      <c r="W78" s="67"/>
      <c r="X78" s="67"/>
      <c r="Y78" s="66"/>
      <c r="Z78" s="66"/>
      <c r="AA78" s="66"/>
      <c r="AB78" s="67">
        <v>500</v>
      </c>
      <c r="AC78" s="66">
        <f t="shared" si="22"/>
        <v>16000</v>
      </c>
      <c r="AD78" s="66"/>
      <c r="AE78" s="68"/>
      <c r="AF78" s="66">
        <f t="shared" si="23"/>
        <v>16000</v>
      </c>
      <c r="AJ78" s="69"/>
      <c r="AK78" s="70"/>
    </row>
    <row r="79" spans="1:37" ht="15.75" x14ac:dyDescent="0.25">
      <c r="A79" s="60"/>
      <c r="B79" s="74"/>
      <c r="C79" s="62"/>
      <c r="D79" s="79" t="s">
        <v>173</v>
      </c>
      <c r="E79" s="88">
        <f>SUM(E68:E78)</f>
        <v>9</v>
      </c>
      <c r="F79" s="64"/>
      <c r="G79" s="64"/>
      <c r="H79" s="65"/>
      <c r="I79" s="66"/>
      <c r="J79" s="67"/>
      <c r="K79" s="66"/>
      <c r="L79" s="88">
        <f t="shared" ref="L79:AC79" si="24">SUM(L68:L78)</f>
        <v>121500</v>
      </c>
      <c r="M79" s="88">
        <f t="shared" si="24"/>
        <v>16000</v>
      </c>
      <c r="N79" s="88">
        <f t="shared" si="24"/>
        <v>0</v>
      </c>
      <c r="O79" s="88">
        <f t="shared" si="24"/>
        <v>0</v>
      </c>
      <c r="P79" s="88">
        <f t="shared" si="24"/>
        <v>0</v>
      </c>
      <c r="Q79" s="88">
        <f t="shared" si="24"/>
        <v>0</v>
      </c>
      <c r="R79" s="88">
        <f t="shared" si="24"/>
        <v>0</v>
      </c>
      <c r="S79" s="88">
        <f t="shared" si="24"/>
        <v>0</v>
      </c>
      <c r="T79" s="88">
        <f t="shared" si="24"/>
        <v>0</v>
      </c>
      <c r="U79" s="88">
        <f t="shared" si="24"/>
        <v>0</v>
      </c>
      <c r="V79" s="88">
        <f t="shared" si="24"/>
        <v>0</v>
      </c>
      <c r="W79" s="88">
        <f t="shared" si="24"/>
        <v>0</v>
      </c>
      <c r="X79" s="88">
        <f t="shared" si="24"/>
        <v>0</v>
      </c>
      <c r="Y79" s="88">
        <f t="shared" si="24"/>
        <v>0</v>
      </c>
      <c r="Z79" s="88">
        <f t="shared" si="24"/>
        <v>0</v>
      </c>
      <c r="AA79" s="88">
        <f t="shared" si="24"/>
        <v>0</v>
      </c>
      <c r="AB79" s="88">
        <f t="shared" si="24"/>
        <v>500</v>
      </c>
      <c r="AC79" s="88">
        <f t="shared" si="24"/>
        <v>138000</v>
      </c>
      <c r="AD79" s="88"/>
      <c r="AE79" s="88">
        <f>SUM(AE68:AE78)</f>
        <v>0</v>
      </c>
      <c r="AF79" s="88">
        <f>SUM(AF68:AF78)</f>
        <v>138000</v>
      </c>
    </row>
    <row r="80" spans="1:37" s="98" customFormat="1" ht="47.25" x14ac:dyDescent="0.25">
      <c r="A80" s="74" t="s">
        <v>98</v>
      </c>
      <c r="B80" s="74"/>
      <c r="C80" s="82"/>
      <c r="D80" s="92" t="s">
        <v>174</v>
      </c>
      <c r="E80" s="88" t="e">
        <f>#REF!/18</f>
        <v>#REF!</v>
      </c>
      <c r="F80" s="93"/>
      <c r="G80" s="93"/>
      <c r="H80" s="94"/>
      <c r="I80" s="95"/>
      <c r="J80" s="95"/>
      <c r="K80" s="95"/>
      <c r="L80" s="95" t="e">
        <f>#REF!</f>
        <v>#REF!</v>
      </c>
      <c r="M80" s="96" t="e">
        <f>#REF!</f>
        <v>#REF!</v>
      </c>
      <c r="N80" s="95"/>
      <c r="O80" s="95"/>
      <c r="P80" s="95" t="e">
        <f>#REF!</f>
        <v>#REF!</v>
      </c>
      <c r="Q80" s="95" t="e">
        <f>#REF!</f>
        <v>#REF!</v>
      </c>
      <c r="R80" s="96" t="e">
        <f>#REF!</f>
        <v>#REF!</v>
      </c>
      <c r="S80" s="95"/>
      <c r="T80" s="95"/>
      <c r="U80" s="82" t="e">
        <f>#REF!</f>
        <v>#REF!</v>
      </c>
      <c r="V80" s="95" t="e">
        <f>#REF!</f>
        <v>#REF!</v>
      </c>
      <c r="W80" s="95" t="e">
        <f>#REF!</f>
        <v>#REF!</v>
      </c>
      <c r="X80" s="95" t="e">
        <f>#REF!</f>
        <v>#REF!</v>
      </c>
      <c r="Y80" s="95" t="e">
        <f>#REF!</f>
        <v>#REF!</v>
      </c>
      <c r="Z80" s="95"/>
      <c r="AA80" s="95"/>
      <c r="AB80" s="95" t="e">
        <f>#REF!</f>
        <v>#REF!</v>
      </c>
      <c r="AC80" s="95" t="e">
        <f>AB80+X80+W80+V80+U80+T80+S80+R80+Q80+P80+O80+N80+M80+L80+AA80+Z80+Y80</f>
        <v>#REF!</v>
      </c>
      <c r="AD80" s="95"/>
      <c r="AE80" s="95"/>
      <c r="AF80" s="95" t="e">
        <f>AC80+AE80</f>
        <v>#REF!</v>
      </c>
      <c r="AG80" s="97"/>
      <c r="AH80" s="97"/>
    </row>
    <row r="81" spans="1:37" ht="15.75" customHeight="1" x14ac:dyDescent="0.3">
      <c r="A81" s="60"/>
      <c r="B81" s="200" t="s">
        <v>175</v>
      </c>
      <c r="C81" s="200"/>
      <c r="D81" s="200"/>
      <c r="E81" s="88" t="e">
        <f>E80+E79+E67+E59+E52</f>
        <v>#REF!</v>
      </c>
      <c r="F81" s="64"/>
      <c r="G81" s="64"/>
      <c r="H81" s="65"/>
      <c r="I81" s="66"/>
      <c r="J81" s="67"/>
      <c r="K81" s="66"/>
      <c r="L81" s="79" t="e">
        <f t="shared" ref="L81:AC81" si="25">L80+L79+L67+L59+L52</f>
        <v>#REF!</v>
      </c>
      <c r="M81" s="79" t="e">
        <f t="shared" si="25"/>
        <v>#REF!</v>
      </c>
      <c r="N81" s="79">
        <f t="shared" si="25"/>
        <v>0</v>
      </c>
      <c r="O81" s="79">
        <f t="shared" si="25"/>
        <v>0</v>
      </c>
      <c r="P81" s="79" t="e">
        <f t="shared" si="25"/>
        <v>#REF!</v>
      </c>
      <c r="Q81" s="79" t="e">
        <f t="shared" si="25"/>
        <v>#REF!</v>
      </c>
      <c r="R81" s="79" t="e">
        <f t="shared" si="25"/>
        <v>#REF!</v>
      </c>
      <c r="S81" s="79">
        <f t="shared" si="25"/>
        <v>0</v>
      </c>
      <c r="T81" s="79">
        <f t="shared" si="25"/>
        <v>0</v>
      </c>
      <c r="U81" s="79" t="e">
        <f t="shared" si="25"/>
        <v>#REF!</v>
      </c>
      <c r="V81" s="79" t="e">
        <f t="shared" si="25"/>
        <v>#REF!</v>
      </c>
      <c r="W81" s="79" t="e">
        <f t="shared" si="25"/>
        <v>#REF!</v>
      </c>
      <c r="X81" s="79" t="e">
        <f t="shared" si="25"/>
        <v>#REF!</v>
      </c>
      <c r="Y81" s="79" t="e">
        <f t="shared" si="25"/>
        <v>#REF!</v>
      </c>
      <c r="Z81" s="79">
        <f t="shared" si="25"/>
        <v>0</v>
      </c>
      <c r="AA81" s="79">
        <f t="shared" si="25"/>
        <v>0</v>
      </c>
      <c r="AB81" s="79" t="e">
        <f t="shared" si="25"/>
        <v>#REF!</v>
      </c>
      <c r="AC81" s="79" t="e">
        <f t="shared" si="25"/>
        <v>#REF!</v>
      </c>
      <c r="AD81" s="79"/>
      <c r="AE81" s="79">
        <f>AE80+AE79+AE67+AE59+AE52</f>
        <v>0</v>
      </c>
      <c r="AF81" s="79" t="e">
        <f>AF80+AF79+AF67+AF59+AF52</f>
        <v>#REF!</v>
      </c>
      <c r="AJ81" s="69"/>
      <c r="AK81" s="70"/>
    </row>
    <row r="82" spans="1:37" ht="47.25" x14ac:dyDescent="0.25">
      <c r="A82" s="60" t="s">
        <v>98</v>
      </c>
      <c r="B82" s="99" t="s">
        <v>176</v>
      </c>
      <c r="C82" s="100" t="s">
        <v>177</v>
      </c>
      <c r="D82" s="100" t="s">
        <v>178</v>
      </c>
      <c r="E82" s="77">
        <v>1</v>
      </c>
      <c r="F82" s="64"/>
      <c r="G82" s="64"/>
      <c r="H82" s="65"/>
      <c r="I82" s="66">
        <v>11400</v>
      </c>
      <c r="J82" s="67"/>
      <c r="K82" s="66">
        <f t="shared" ref="K82:K88" si="26">I82+J82</f>
        <v>11400</v>
      </c>
      <c r="L82" s="66">
        <f t="shared" ref="L82:L88" si="27">K82*E82</f>
        <v>11400</v>
      </c>
      <c r="M82" s="67"/>
      <c r="N82" s="66"/>
      <c r="O82" s="66"/>
      <c r="P82" s="66"/>
      <c r="Q82" s="66"/>
      <c r="R82" s="67"/>
      <c r="S82" s="66"/>
      <c r="T82" s="67"/>
      <c r="U82" s="62"/>
      <c r="V82" s="67"/>
      <c r="W82" s="67"/>
      <c r="X82" s="67"/>
      <c r="Y82" s="66"/>
      <c r="Z82" s="66"/>
      <c r="AA82" s="66"/>
      <c r="AB82" s="67"/>
      <c r="AC82" s="66">
        <f t="shared" ref="AC82:AC88" si="28">AB82+X82+W82+V82+U82+T82+S82+R82+Q82+P82+O82+N82+M82+L82+AA82+Z82+Y82</f>
        <v>11400</v>
      </c>
      <c r="AD82" s="66">
        <f>(12792*E82)-AC82</f>
        <v>1392</v>
      </c>
      <c r="AE82" s="68"/>
      <c r="AF82" s="66">
        <f t="shared" ref="AF82:AF88" si="29">AC82+AD82+AE82</f>
        <v>12792</v>
      </c>
      <c r="AJ82" s="69"/>
      <c r="AK82" s="70"/>
    </row>
    <row r="83" spans="1:37" ht="47.25" x14ac:dyDescent="0.25">
      <c r="A83" s="60" t="s">
        <v>98</v>
      </c>
      <c r="B83" s="99" t="s">
        <v>176</v>
      </c>
      <c r="C83" s="100" t="s">
        <v>179</v>
      </c>
      <c r="D83" s="100" t="s">
        <v>180</v>
      </c>
      <c r="E83" s="77">
        <v>1</v>
      </c>
      <c r="F83" s="64"/>
      <c r="G83" s="64"/>
      <c r="H83" s="65"/>
      <c r="I83" s="66">
        <v>11400</v>
      </c>
      <c r="J83" s="67"/>
      <c r="K83" s="66">
        <f t="shared" si="26"/>
        <v>11400</v>
      </c>
      <c r="L83" s="66">
        <f t="shared" si="27"/>
        <v>11400</v>
      </c>
      <c r="M83" s="66"/>
      <c r="N83" s="66"/>
      <c r="O83" s="66"/>
      <c r="P83" s="66"/>
      <c r="Q83" s="66"/>
      <c r="R83" s="68"/>
      <c r="S83" s="66"/>
      <c r="T83" s="66"/>
      <c r="U83" s="62"/>
      <c r="V83" s="68"/>
      <c r="W83" s="68"/>
      <c r="X83" s="68"/>
      <c r="Y83" s="66"/>
      <c r="Z83" s="66"/>
      <c r="AA83" s="66"/>
      <c r="AB83" s="66"/>
      <c r="AC83" s="66">
        <f t="shared" si="28"/>
        <v>11400</v>
      </c>
      <c r="AD83" s="66"/>
      <c r="AE83" s="68"/>
      <c r="AF83" s="66">
        <f t="shared" si="29"/>
        <v>11400</v>
      </c>
      <c r="AG83" s="49" t="s">
        <v>181</v>
      </c>
    </row>
    <row r="84" spans="1:37" ht="47.25" x14ac:dyDescent="0.25">
      <c r="A84" s="60" t="s">
        <v>98</v>
      </c>
      <c r="B84" s="99" t="s">
        <v>176</v>
      </c>
      <c r="C84" s="101" t="s">
        <v>182</v>
      </c>
      <c r="D84" s="100" t="s">
        <v>183</v>
      </c>
      <c r="E84" s="77">
        <v>0.5</v>
      </c>
      <c r="F84" s="64"/>
      <c r="G84" s="64"/>
      <c r="H84" s="65"/>
      <c r="I84" s="66">
        <v>11600</v>
      </c>
      <c r="J84" s="66"/>
      <c r="K84" s="66">
        <f t="shared" si="26"/>
        <v>11600</v>
      </c>
      <c r="L84" s="66">
        <f t="shared" si="27"/>
        <v>5800</v>
      </c>
      <c r="M84" s="67"/>
      <c r="N84" s="66"/>
      <c r="O84" s="66"/>
      <c r="P84" s="66"/>
      <c r="Q84" s="66"/>
      <c r="R84" s="66"/>
      <c r="S84" s="66"/>
      <c r="T84" s="66"/>
      <c r="U84" s="62"/>
      <c r="V84" s="66"/>
      <c r="W84" s="66"/>
      <c r="X84" s="66"/>
      <c r="Y84" s="66"/>
      <c r="Z84" s="66"/>
      <c r="AA84" s="66"/>
      <c r="AB84" s="66"/>
      <c r="AC84" s="66">
        <f t="shared" si="28"/>
        <v>5800</v>
      </c>
      <c r="AD84" s="66">
        <f>(12792*E84)-AC84</f>
        <v>596</v>
      </c>
      <c r="AE84" s="66"/>
      <c r="AF84" s="66">
        <f t="shared" si="29"/>
        <v>6396</v>
      </c>
      <c r="AG84" s="57"/>
      <c r="AH84" s="57"/>
    </row>
    <row r="85" spans="1:37" ht="47.25" x14ac:dyDescent="0.25">
      <c r="A85" s="60" t="s">
        <v>98</v>
      </c>
      <c r="B85" s="99" t="s">
        <v>176</v>
      </c>
      <c r="C85" s="100" t="s">
        <v>184</v>
      </c>
      <c r="D85" s="100" t="s">
        <v>183</v>
      </c>
      <c r="E85" s="77">
        <v>0.5</v>
      </c>
      <c r="F85" s="64"/>
      <c r="G85" s="64"/>
      <c r="H85" s="65"/>
      <c r="I85" s="66">
        <v>11600</v>
      </c>
      <c r="J85" s="67"/>
      <c r="K85" s="66">
        <f t="shared" si="26"/>
        <v>11600</v>
      </c>
      <c r="L85" s="66">
        <f t="shared" si="27"/>
        <v>5800</v>
      </c>
      <c r="M85" s="66"/>
      <c r="N85" s="66"/>
      <c r="O85" s="66"/>
      <c r="P85" s="66"/>
      <c r="Q85" s="66"/>
      <c r="R85" s="67"/>
      <c r="S85" s="67"/>
      <c r="T85" s="67"/>
      <c r="U85" s="62"/>
      <c r="V85" s="67"/>
      <c r="W85" s="67"/>
      <c r="X85" s="67"/>
      <c r="Y85" s="66"/>
      <c r="Z85" s="66"/>
      <c r="AA85" s="66"/>
      <c r="AB85" s="67"/>
      <c r="AC85" s="66">
        <f t="shared" si="28"/>
        <v>5800</v>
      </c>
      <c r="AD85" s="66">
        <f>(12792*E85)-AC85</f>
        <v>596</v>
      </c>
      <c r="AE85" s="68"/>
      <c r="AF85" s="66">
        <f t="shared" si="29"/>
        <v>6396</v>
      </c>
      <c r="AJ85" s="69"/>
      <c r="AK85" s="70"/>
    </row>
    <row r="86" spans="1:37" ht="47.25" x14ac:dyDescent="0.25">
      <c r="A86" s="60" t="s">
        <v>98</v>
      </c>
      <c r="B86" s="99" t="s">
        <v>176</v>
      </c>
      <c r="C86" s="101" t="s">
        <v>185</v>
      </c>
      <c r="D86" s="100" t="s">
        <v>186</v>
      </c>
      <c r="E86" s="77">
        <v>0.5</v>
      </c>
      <c r="F86" s="64"/>
      <c r="G86" s="64"/>
      <c r="H86" s="65"/>
      <c r="I86" s="66">
        <v>11200</v>
      </c>
      <c r="J86" s="67"/>
      <c r="K86" s="66">
        <f t="shared" si="26"/>
        <v>11200</v>
      </c>
      <c r="L86" s="66">
        <f t="shared" si="27"/>
        <v>5600</v>
      </c>
      <c r="M86" s="66"/>
      <c r="N86" s="66"/>
      <c r="O86" s="66"/>
      <c r="P86" s="66"/>
      <c r="Q86" s="66"/>
      <c r="R86" s="67"/>
      <c r="S86" s="66"/>
      <c r="T86" s="67"/>
      <c r="U86" s="62"/>
      <c r="V86" s="67"/>
      <c r="W86" s="67"/>
      <c r="X86" s="67"/>
      <c r="Y86" s="66"/>
      <c r="Z86" s="66"/>
      <c r="AA86" s="66"/>
      <c r="AB86" s="67"/>
      <c r="AC86" s="66">
        <f t="shared" si="28"/>
        <v>5600</v>
      </c>
      <c r="AD86" s="66">
        <f>(12792*E86)-AC86</f>
        <v>796</v>
      </c>
      <c r="AE86" s="68"/>
      <c r="AF86" s="66">
        <f t="shared" si="29"/>
        <v>6396</v>
      </c>
      <c r="AJ86" s="69"/>
      <c r="AK86" s="70"/>
    </row>
    <row r="87" spans="1:37" ht="47.25" x14ac:dyDescent="0.25">
      <c r="A87" s="60" t="s">
        <v>98</v>
      </c>
      <c r="B87" s="99" t="s">
        <v>176</v>
      </c>
      <c r="C87" s="101" t="s">
        <v>187</v>
      </c>
      <c r="D87" s="100" t="s">
        <v>186</v>
      </c>
      <c r="E87" s="77">
        <v>0.5</v>
      </c>
      <c r="F87" s="64"/>
      <c r="G87" s="64"/>
      <c r="H87" s="65"/>
      <c r="I87" s="66">
        <v>11200</v>
      </c>
      <c r="J87" s="67"/>
      <c r="K87" s="66">
        <f t="shared" si="26"/>
        <v>11200</v>
      </c>
      <c r="L87" s="66">
        <f t="shared" si="27"/>
        <v>5600</v>
      </c>
      <c r="M87" s="66"/>
      <c r="N87" s="66"/>
      <c r="O87" s="66"/>
      <c r="P87" s="66"/>
      <c r="Q87" s="66"/>
      <c r="R87" s="68"/>
      <c r="S87" s="66"/>
      <c r="T87" s="66"/>
      <c r="U87" s="62"/>
      <c r="V87" s="68"/>
      <c r="W87" s="68"/>
      <c r="X87" s="68"/>
      <c r="Y87" s="66"/>
      <c r="Z87" s="66"/>
      <c r="AA87" s="66"/>
      <c r="AB87" s="66"/>
      <c r="AC87" s="66">
        <f t="shared" si="28"/>
        <v>5600</v>
      </c>
      <c r="AD87" s="66">
        <f>(12792*E87)-AC87</f>
        <v>796</v>
      </c>
      <c r="AE87" s="68"/>
      <c r="AF87" s="66">
        <f t="shared" si="29"/>
        <v>6396</v>
      </c>
    </row>
    <row r="88" spans="1:37" ht="47.25" x14ac:dyDescent="0.25">
      <c r="A88" s="60" t="s">
        <v>98</v>
      </c>
      <c r="B88" s="99" t="s">
        <v>176</v>
      </c>
      <c r="C88" s="100" t="s">
        <v>188</v>
      </c>
      <c r="D88" s="100" t="s">
        <v>186</v>
      </c>
      <c r="E88" s="77">
        <v>1</v>
      </c>
      <c r="F88" s="64"/>
      <c r="G88" s="64"/>
      <c r="H88" s="81"/>
      <c r="I88" s="66">
        <v>11200</v>
      </c>
      <c r="J88" s="66"/>
      <c r="K88" s="66">
        <f t="shared" si="26"/>
        <v>11200</v>
      </c>
      <c r="L88" s="66">
        <f t="shared" si="27"/>
        <v>11200</v>
      </c>
      <c r="M88" s="67"/>
      <c r="N88" s="66"/>
      <c r="O88" s="66"/>
      <c r="P88" s="66"/>
      <c r="Q88" s="66"/>
      <c r="R88" s="66"/>
      <c r="S88" s="66"/>
      <c r="T88" s="66"/>
      <c r="U88" s="62"/>
      <c r="V88" s="66"/>
      <c r="W88" s="66"/>
      <c r="X88" s="66"/>
      <c r="Y88" s="66"/>
      <c r="Z88" s="66"/>
      <c r="AA88" s="66"/>
      <c r="AB88" s="66"/>
      <c r="AC88" s="66">
        <f t="shared" si="28"/>
        <v>11200</v>
      </c>
      <c r="AD88" s="66">
        <f>(12792*E88)-AC88</f>
        <v>1592</v>
      </c>
      <c r="AE88" s="66"/>
      <c r="AF88" s="66">
        <f t="shared" si="29"/>
        <v>12792</v>
      </c>
      <c r="AG88" s="57"/>
      <c r="AH88" s="57"/>
    </row>
    <row r="89" spans="1:37" ht="47.25" x14ac:dyDescent="0.25">
      <c r="A89" s="60" t="s">
        <v>98</v>
      </c>
      <c r="B89" s="99"/>
      <c r="C89" s="71" t="s">
        <v>189</v>
      </c>
      <c r="D89" s="72"/>
      <c r="E89" s="73">
        <f>SUM(E82:E88)</f>
        <v>5</v>
      </c>
      <c r="F89" s="64"/>
      <c r="G89" s="64"/>
      <c r="H89" s="81"/>
      <c r="I89" s="66"/>
      <c r="J89" s="67"/>
      <c r="K89" s="66"/>
      <c r="L89" s="73">
        <f t="shared" ref="L89:AF89" si="30">SUM(L82:L88)</f>
        <v>56800</v>
      </c>
      <c r="M89" s="73">
        <f t="shared" si="30"/>
        <v>0</v>
      </c>
      <c r="N89" s="73">
        <f t="shared" si="30"/>
        <v>0</v>
      </c>
      <c r="O89" s="73">
        <f t="shared" si="30"/>
        <v>0</v>
      </c>
      <c r="P89" s="73">
        <f t="shared" si="30"/>
        <v>0</v>
      </c>
      <c r="Q89" s="73">
        <f t="shared" si="30"/>
        <v>0</v>
      </c>
      <c r="R89" s="73">
        <f t="shared" si="30"/>
        <v>0</v>
      </c>
      <c r="S89" s="73">
        <f t="shared" si="30"/>
        <v>0</v>
      </c>
      <c r="T89" s="73">
        <f t="shared" si="30"/>
        <v>0</v>
      </c>
      <c r="U89" s="73">
        <f t="shared" si="30"/>
        <v>0</v>
      </c>
      <c r="V89" s="73">
        <f t="shared" si="30"/>
        <v>0</v>
      </c>
      <c r="W89" s="73">
        <f t="shared" si="30"/>
        <v>0</v>
      </c>
      <c r="X89" s="73">
        <f t="shared" si="30"/>
        <v>0</v>
      </c>
      <c r="Y89" s="73">
        <f t="shared" si="30"/>
        <v>0</v>
      </c>
      <c r="Z89" s="73">
        <f t="shared" si="30"/>
        <v>0</v>
      </c>
      <c r="AA89" s="73">
        <f t="shared" si="30"/>
        <v>0</v>
      </c>
      <c r="AB89" s="73">
        <f t="shared" si="30"/>
        <v>0</v>
      </c>
      <c r="AC89" s="73">
        <f t="shared" si="30"/>
        <v>56800</v>
      </c>
      <c r="AD89" s="73">
        <f t="shared" si="30"/>
        <v>5768</v>
      </c>
      <c r="AE89" s="73">
        <f t="shared" si="30"/>
        <v>0</v>
      </c>
      <c r="AF89" s="73">
        <f t="shared" si="30"/>
        <v>62568</v>
      </c>
      <c r="AJ89" s="69"/>
      <c r="AK89" s="70"/>
    </row>
    <row r="90" spans="1:37" ht="47.25" x14ac:dyDescent="0.25">
      <c r="A90" s="60" t="s">
        <v>98</v>
      </c>
      <c r="B90" s="99" t="s">
        <v>190</v>
      </c>
      <c r="C90" s="75" t="s">
        <v>191</v>
      </c>
      <c r="D90" s="84" t="s">
        <v>192</v>
      </c>
      <c r="E90" s="102">
        <v>0.5</v>
      </c>
      <c r="F90" s="64"/>
      <c r="G90" s="64"/>
      <c r="H90" s="81"/>
      <c r="I90" s="66">
        <v>12200</v>
      </c>
      <c r="J90" s="67"/>
      <c r="K90" s="66">
        <f t="shared" ref="K90:K96" si="31">I90+J90</f>
        <v>12200</v>
      </c>
      <c r="L90" s="66">
        <f t="shared" ref="L90:L96" si="32">K90*E90</f>
        <v>6100</v>
      </c>
      <c r="M90" s="67"/>
      <c r="N90" s="66"/>
      <c r="O90" s="66"/>
      <c r="P90" s="66"/>
      <c r="Q90" s="66"/>
      <c r="R90" s="67"/>
      <c r="S90" s="66"/>
      <c r="T90" s="67"/>
      <c r="U90" s="62"/>
      <c r="V90" s="67"/>
      <c r="W90" s="67"/>
      <c r="X90" s="67"/>
      <c r="Y90" s="66"/>
      <c r="Z90" s="66"/>
      <c r="AA90" s="66"/>
      <c r="AB90" s="67"/>
      <c r="AC90" s="66">
        <f t="shared" ref="AC90:AC96" si="33">AB90+X90+W90+V90+U90+T90+S90+R90+Q90+P90+O90+N90+M90+L90+AA90+Z90+Y90</f>
        <v>6100</v>
      </c>
      <c r="AD90" s="66">
        <f>(12792*E90)-AC90</f>
        <v>296</v>
      </c>
      <c r="AE90" s="68"/>
      <c r="AF90" s="66">
        <f t="shared" ref="AF90:AF96" si="34">AC90+AD90+AE90</f>
        <v>6396</v>
      </c>
      <c r="AJ90" s="69"/>
      <c r="AK90" s="70"/>
    </row>
    <row r="91" spans="1:37" ht="63" x14ac:dyDescent="0.25">
      <c r="A91" s="60" t="s">
        <v>98</v>
      </c>
      <c r="B91" s="99" t="s">
        <v>190</v>
      </c>
      <c r="C91" s="103" t="s">
        <v>193</v>
      </c>
      <c r="D91" s="84" t="s">
        <v>192</v>
      </c>
      <c r="E91" s="102">
        <v>0.5</v>
      </c>
      <c r="F91" s="64"/>
      <c r="G91" s="64"/>
      <c r="H91" s="65"/>
      <c r="I91" s="66">
        <v>12200</v>
      </c>
      <c r="J91" s="67"/>
      <c r="K91" s="66">
        <f t="shared" si="31"/>
        <v>12200</v>
      </c>
      <c r="L91" s="66">
        <f t="shared" si="32"/>
        <v>6100</v>
      </c>
      <c r="M91" s="66"/>
      <c r="N91" s="66"/>
      <c r="O91" s="66"/>
      <c r="P91" s="66"/>
      <c r="Q91" s="66"/>
      <c r="R91" s="68"/>
      <c r="S91" s="66"/>
      <c r="T91" s="66"/>
      <c r="U91" s="62"/>
      <c r="V91" s="68"/>
      <c r="W91" s="68"/>
      <c r="X91" s="68"/>
      <c r="Y91" s="66"/>
      <c r="Z91" s="66"/>
      <c r="AA91" s="66"/>
      <c r="AB91" s="66"/>
      <c r="AC91" s="66">
        <f t="shared" si="33"/>
        <v>6100</v>
      </c>
      <c r="AD91" s="66">
        <f>(12792*E91)-AC91</f>
        <v>296</v>
      </c>
      <c r="AE91" s="68"/>
      <c r="AF91" s="66">
        <f t="shared" si="34"/>
        <v>6396</v>
      </c>
    </row>
    <row r="92" spans="1:37" ht="47.25" x14ac:dyDescent="0.25">
      <c r="A92" s="60" t="s">
        <v>98</v>
      </c>
      <c r="B92" s="99" t="s">
        <v>190</v>
      </c>
      <c r="C92" s="62" t="s">
        <v>194</v>
      </c>
      <c r="D92" s="62" t="s">
        <v>195</v>
      </c>
      <c r="E92" s="102">
        <v>1</v>
      </c>
      <c r="F92" s="64"/>
      <c r="G92" s="64"/>
      <c r="H92" s="65"/>
      <c r="I92" s="66">
        <v>12200</v>
      </c>
      <c r="J92" s="66"/>
      <c r="K92" s="66">
        <f t="shared" si="31"/>
        <v>12200</v>
      </c>
      <c r="L92" s="66">
        <f t="shared" si="32"/>
        <v>12200</v>
      </c>
      <c r="M92" s="66"/>
      <c r="N92" s="66"/>
      <c r="O92" s="66"/>
      <c r="P92" s="66"/>
      <c r="Q92" s="66"/>
      <c r="R92" s="66"/>
      <c r="S92" s="66"/>
      <c r="T92" s="66"/>
      <c r="U92" s="62"/>
      <c r="V92" s="66"/>
      <c r="W92" s="66"/>
      <c r="X92" s="66"/>
      <c r="Y92" s="66"/>
      <c r="Z92" s="66"/>
      <c r="AA92" s="66"/>
      <c r="AB92" s="66"/>
      <c r="AC92" s="66">
        <f t="shared" si="33"/>
        <v>12200</v>
      </c>
      <c r="AD92" s="66">
        <f>(12792*E92)-AC92</f>
        <v>592</v>
      </c>
      <c r="AE92" s="66"/>
      <c r="AF92" s="66">
        <f t="shared" si="34"/>
        <v>12792</v>
      </c>
      <c r="AG92" s="57"/>
      <c r="AH92" s="57"/>
    </row>
    <row r="93" spans="1:37" ht="47.25" x14ac:dyDescent="0.25">
      <c r="A93" s="60" t="s">
        <v>98</v>
      </c>
      <c r="B93" s="99" t="s">
        <v>190</v>
      </c>
      <c r="C93" s="62" t="s">
        <v>196</v>
      </c>
      <c r="D93" s="84" t="s">
        <v>197</v>
      </c>
      <c r="E93" s="102">
        <v>1</v>
      </c>
      <c r="F93" s="64"/>
      <c r="G93" s="64"/>
      <c r="H93" s="65"/>
      <c r="I93" s="66">
        <v>12200</v>
      </c>
      <c r="J93" s="67"/>
      <c r="K93" s="66">
        <f t="shared" si="31"/>
        <v>12200</v>
      </c>
      <c r="L93" s="66">
        <f t="shared" si="32"/>
        <v>12200</v>
      </c>
      <c r="M93" s="67"/>
      <c r="N93" s="66"/>
      <c r="O93" s="66"/>
      <c r="P93" s="66"/>
      <c r="Q93" s="66"/>
      <c r="R93" s="67"/>
      <c r="S93" s="67"/>
      <c r="T93" s="67"/>
      <c r="U93" s="62"/>
      <c r="V93" s="67"/>
      <c r="W93" s="67"/>
      <c r="X93" s="67"/>
      <c r="Y93" s="66"/>
      <c r="Z93" s="66"/>
      <c r="AA93" s="66"/>
      <c r="AB93" s="67"/>
      <c r="AC93" s="66">
        <f t="shared" si="33"/>
        <v>12200</v>
      </c>
      <c r="AD93" s="66"/>
      <c r="AE93" s="68"/>
      <c r="AF93" s="66">
        <f t="shared" si="34"/>
        <v>12200</v>
      </c>
      <c r="AG93" s="57" t="s">
        <v>181</v>
      </c>
      <c r="AJ93" s="69"/>
      <c r="AK93" s="70"/>
    </row>
    <row r="94" spans="1:37" ht="47.25" x14ac:dyDescent="0.25">
      <c r="A94" s="60" t="s">
        <v>98</v>
      </c>
      <c r="B94" s="99" t="s">
        <v>190</v>
      </c>
      <c r="C94" s="91" t="s">
        <v>198</v>
      </c>
      <c r="D94" s="84" t="s">
        <v>199</v>
      </c>
      <c r="E94" s="102">
        <v>1</v>
      </c>
      <c r="F94" s="64"/>
      <c r="G94" s="64"/>
      <c r="H94" s="65"/>
      <c r="I94" s="66">
        <v>12200</v>
      </c>
      <c r="J94" s="67"/>
      <c r="K94" s="66">
        <f t="shared" si="31"/>
        <v>12200</v>
      </c>
      <c r="L94" s="66">
        <f t="shared" si="32"/>
        <v>12200</v>
      </c>
      <c r="M94" s="66"/>
      <c r="N94" s="66"/>
      <c r="O94" s="66"/>
      <c r="P94" s="66"/>
      <c r="Q94" s="66"/>
      <c r="R94" s="67"/>
      <c r="S94" s="66"/>
      <c r="T94" s="67"/>
      <c r="U94" s="62"/>
      <c r="V94" s="67"/>
      <c r="W94" s="67"/>
      <c r="X94" s="67"/>
      <c r="Y94" s="66"/>
      <c r="Z94" s="66"/>
      <c r="AA94" s="66"/>
      <c r="AB94" s="67"/>
      <c r="AC94" s="66">
        <f t="shared" si="33"/>
        <v>12200</v>
      </c>
      <c r="AD94" s="66">
        <f>(12792*E94)-AC94</f>
        <v>592</v>
      </c>
      <c r="AE94" s="68"/>
      <c r="AF94" s="66">
        <f t="shared" si="34"/>
        <v>12792</v>
      </c>
      <c r="AJ94" s="69"/>
      <c r="AK94" s="70"/>
    </row>
    <row r="95" spans="1:37" ht="47.25" x14ac:dyDescent="0.25">
      <c r="A95" s="60" t="s">
        <v>98</v>
      </c>
      <c r="B95" s="99" t="s">
        <v>190</v>
      </c>
      <c r="C95" s="62" t="s">
        <v>200</v>
      </c>
      <c r="D95" s="84" t="s">
        <v>201</v>
      </c>
      <c r="E95" s="102">
        <v>1</v>
      </c>
      <c r="F95" s="64"/>
      <c r="G95" s="64"/>
      <c r="H95" s="65"/>
      <c r="I95" s="66">
        <v>12200</v>
      </c>
      <c r="J95" s="67"/>
      <c r="K95" s="66">
        <f t="shared" si="31"/>
        <v>12200</v>
      </c>
      <c r="L95" s="66">
        <f t="shared" si="32"/>
        <v>12200</v>
      </c>
      <c r="M95" s="66"/>
      <c r="N95" s="66"/>
      <c r="O95" s="66"/>
      <c r="P95" s="66"/>
      <c r="Q95" s="66"/>
      <c r="R95" s="68"/>
      <c r="S95" s="66"/>
      <c r="T95" s="66"/>
      <c r="U95" s="62"/>
      <c r="V95" s="68"/>
      <c r="W95" s="68"/>
      <c r="X95" s="68"/>
      <c r="Y95" s="66"/>
      <c r="Z95" s="66"/>
      <c r="AA95" s="66"/>
      <c r="AB95" s="66"/>
      <c r="AC95" s="66">
        <f t="shared" si="33"/>
        <v>12200</v>
      </c>
      <c r="AD95" s="66"/>
      <c r="AE95" s="68"/>
      <c r="AF95" s="66">
        <f t="shared" si="34"/>
        <v>12200</v>
      </c>
      <c r="AG95" s="57" t="s">
        <v>181</v>
      </c>
    </row>
    <row r="96" spans="1:37" ht="47.25" x14ac:dyDescent="0.25">
      <c r="A96" s="60" t="s">
        <v>98</v>
      </c>
      <c r="B96" s="99" t="s">
        <v>190</v>
      </c>
      <c r="C96" s="62" t="s">
        <v>202</v>
      </c>
      <c r="D96" s="84" t="s">
        <v>203</v>
      </c>
      <c r="E96" s="102">
        <v>0.5</v>
      </c>
      <c r="F96" s="64"/>
      <c r="G96" s="64"/>
      <c r="H96" s="65"/>
      <c r="I96" s="66">
        <v>12200</v>
      </c>
      <c r="J96" s="67"/>
      <c r="K96" s="66">
        <f t="shared" si="31"/>
        <v>12200</v>
      </c>
      <c r="L96" s="66">
        <f t="shared" si="32"/>
        <v>6100</v>
      </c>
      <c r="M96" s="66"/>
      <c r="N96" s="66"/>
      <c r="O96" s="66"/>
      <c r="P96" s="66"/>
      <c r="Q96" s="66"/>
      <c r="R96" s="68"/>
      <c r="S96" s="66"/>
      <c r="T96" s="66"/>
      <c r="U96" s="62"/>
      <c r="V96" s="68"/>
      <c r="W96" s="68"/>
      <c r="X96" s="68"/>
      <c r="Y96" s="66"/>
      <c r="Z96" s="66"/>
      <c r="AA96" s="66"/>
      <c r="AB96" s="66"/>
      <c r="AC96" s="66">
        <f t="shared" si="33"/>
        <v>6100</v>
      </c>
      <c r="AD96" s="66">
        <f>(12792*E96)-AC96</f>
        <v>296</v>
      </c>
      <c r="AE96" s="68"/>
      <c r="AF96" s="66">
        <f t="shared" si="34"/>
        <v>6396</v>
      </c>
    </row>
    <row r="97" spans="1:37" ht="47.25" x14ac:dyDescent="0.25">
      <c r="A97" s="60" t="s">
        <v>98</v>
      </c>
      <c r="B97" s="99"/>
      <c r="C97" s="71" t="s">
        <v>204</v>
      </c>
      <c r="D97" s="72"/>
      <c r="E97" s="73">
        <f>SUM(E90:E96)</f>
        <v>5.5</v>
      </c>
      <c r="F97" s="64"/>
      <c r="G97" s="64"/>
      <c r="H97" s="65"/>
      <c r="I97" s="66"/>
      <c r="J97" s="67"/>
      <c r="K97" s="66"/>
      <c r="L97" s="73">
        <f t="shared" ref="L97:AF97" si="35">SUM(L90:L96)</f>
        <v>67100</v>
      </c>
      <c r="M97" s="73">
        <f t="shared" si="35"/>
        <v>0</v>
      </c>
      <c r="N97" s="73">
        <f t="shared" si="35"/>
        <v>0</v>
      </c>
      <c r="O97" s="73">
        <f t="shared" si="35"/>
        <v>0</v>
      </c>
      <c r="P97" s="73">
        <f t="shared" si="35"/>
        <v>0</v>
      </c>
      <c r="Q97" s="73">
        <f t="shared" si="35"/>
        <v>0</v>
      </c>
      <c r="R97" s="73">
        <f t="shared" si="35"/>
        <v>0</v>
      </c>
      <c r="S97" s="73">
        <f t="shared" si="35"/>
        <v>0</v>
      </c>
      <c r="T97" s="73">
        <f t="shared" si="35"/>
        <v>0</v>
      </c>
      <c r="U97" s="73">
        <f t="shared" si="35"/>
        <v>0</v>
      </c>
      <c r="V97" s="73">
        <f t="shared" si="35"/>
        <v>0</v>
      </c>
      <c r="W97" s="73">
        <f t="shared" si="35"/>
        <v>0</v>
      </c>
      <c r="X97" s="73">
        <f t="shared" si="35"/>
        <v>0</v>
      </c>
      <c r="Y97" s="73">
        <f t="shared" si="35"/>
        <v>0</v>
      </c>
      <c r="Z97" s="73">
        <f t="shared" si="35"/>
        <v>0</v>
      </c>
      <c r="AA97" s="73">
        <f t="shared" si="35"/>
        <v>0</v>
      </c>
      <c r="AB97" s="73">
        <f t="shared" si="35"/>
        <v>0</v>
      </c>
      <c r="AC97" s="73">
        <f t="shared" si="35"/>
        <v>67100</v>
      </c>
      <c r="AD97" s="73">
        <f t="shared" si="35"/>
        <v>2072</v>
      </c>
      <c r="AE97" s="73">
        <f t="shared" si="35"/>
        <v>0</v>
      </c>
      <c r="AF97" s="73">
        <f t="shared" si="35"/>
        <v>69172</v>
      </c>
      <c r="AJ97" s="69"/>
      <c r="AK97" s="70"/>
    </row>
    <row r="98" spans="1:37" ht="47.25" x14ac:dyDescent="0.25">
      <c r="A98" s="60" t="s">
        <v>98</v>
      </c>
      <c r="B98" s="74" t="s">
        <v>205</v>
      </c>
      <c r="C98" s="104" t="s">
        <v>131</v>
      </c>
      <c r="D98" s="105" t="s">
        <v>206</v>
      </c>
      <c r="E98" s="102">
        <v>0.5</v>
      </c>
      <c r="F98" s="64"/>
      <c r="G98" s="64"/>
      <c r="H98" s="81"/>
      <c r="I98" s="66">
        <v>11100</v>
      </c>
      <c r="J98" s="67"/>
      <c r="K98" s="66">
        <f t="shared" ref="K98:K117" si="36">I98+J98</f>
        <v>11100</v>
      </c>
      <c r="L98" s="66">
        <f t="shared" ref="L98:L117" si="37">K98*E98</f>
        <v>5550</v>
      </c>
      <c r="M98" s="67"/>
      <c r="N98" s="66"/>
      <c r="O98" s="66"/>
      <c r="P98" s="66"/>
      <c r="Q98" s="66"/>
      <c r="R98" s="67"/>
      <c r="S98" s="66"/>
      <c r="T98" s="67"/>
      <c r="U98" s="62"/>
      <c r="V98" s="67"/>
      <c r="W98" s="67"/>
      <c r="X98" s="67"/>
      <c r="Y98" s="66"/>
      <c r="Z98" s="66"/>
      <c r="AA98" s="66"/>
      <c r="AB98" s="67"/>
      <c r="AC98" s="66">
        <f t="shared" ref="AC98:AC117" si="38">AB98+X98+W98+V98+U98+T98+S98+R98+Q98+P98+O98+N98+M98+L98+AA98+Z98+Y98</f>
        <v>5550</v>
      </c>
      <c r="AD98" s="66">
        <f t="shared" ref="AD98:AD113" si="39">(12792*E98)-AC98</f>
        <v>846</v>
      </c>
      <c r="AE98" s="68"/>
      <c r="AF98" s="66">
        <f t="shared" ref="AF98:AF117" si="40">AC98+AD98+AE98</f>
        <v>6396</v>
      </c>
      <c r="AJ98" s="69"/>
      <c r="AK98" s="70"/>
    </row>
    <row r="99" spans="1:37" ht="47.25" x14ac:dyDescent="0.25">
      <c r="A99" s="60" t="s">
        <v>98</v>
      </c>
      <c r="B99" s="74" t="s">
        <v>205</v>
      </c>
      <c r="C99" s="104" t="s">
        <v>121</v>
      </c>
      <c r="D99" s="105" t="s">
        <v>206</v>
      </c>
      <c r="E99" s="102">
        <v>0.5</v>
      </c>
      <c r="F99" s="64"/>
      <c r="G99" s="64"/>
      <c r="H99" s="81"/>
      <c r="I99" s="66">
        <v>11100</v>
      </c>
      <c r="J99" s="67"/>
      <c r="K99" s="66">
        <f t="shared" si="36"/>
        <v>11100</v>
      </c>
      <c r="L99" s="66">
        <f t="shared" si="37"/>
        <v>5550</v>
      </c>
      <c r="M99" s="67"/>
      <c r="N99" s="66"/>
      <c r="O99" s="66"/>
      <c r="P99" s="66"/>
      <c r="Q99" s="66"/>
      <c r="R99" s="68"/>
      <c r="S99" s="66"/>
      <c r="T99" s="66"/>
      <c r="U99" s="62"/>
      <c r="V99" s="68"/>
      <c r="W99" s="68"/>
      <c r="X99" s="68"/>
      <c r="Y99" s="66"/>
      <c r="Z99" s="66"/>
      <c r="AA99" s="66"/>
      <c r="AB99" s="66"/>
      <c r="AC99" s="66">
        <f t="shared" si="38"/>
        <v>5550</v>
      </c>
      <c r="AD99" s="66">
        <f t="shared" si="39"/>
        <v>846</v>
      </c>
      <c r="AE99" s="68"/>
      <c r="AF99" s="66">
        <f t="shared" si="40"/>
        <v>6396</v>
      </c>
    </row>
    <row r="100" spans="1:37" ht="47.25" x14ac:dyDescent="0.25">
      <c r="A100" s="60" t="s">
        <v>98</v>
      </c>
      <c r="B100" s="74" t="s">
        <v>205</v>
      </c>
      <c r="C100" s="104" t="s">
        <v>118</v>
      </c>
      <c r="D100" s="105" t="s">
        <v>206</v>
      </c>
      <c r="E100" s="102">
        <v>0.5</v>
      </c>
      <c r="F100" s="64"/>
      <c r="G100" s="64"/>
      <c r="H100" s="81"/>
      <c r="I100" s="66">
        <v>11100</v>
      </c>
      <c r="J100" s="66"/>
      <c r="K100" s="66">
        <f t="shared" si="36"/>
        <v>11100</v>
      </c>
      <c r="L100" s="66">
        <f t="shared" si="37"/>
        <v>5550</v>
      </c>
      <c r="M100" s="67"/>
      <c r="N100" s="66"/>
      <c r="O100" s="66"/>
      <c r="P100" s="66"/>
      <c r="Q100" s="66"/>
      <c r="R100" s="66"/>
      <c r="S100" s="66"/>
      <c r="T100" s="66"/>
      <c r="U100" s="62"/>
      <c r="V100" s="66"/>
      <c r="W100" s="66"/>
      <c r="X100" s="66"/>
      <c r="Y100" s="66"/>
      <c r="Z100" s="66"/>
      <c r="AA100" s="66"/>
      <c r="AB100" s="66"/>
      <c r="AC100" s="66">
        <f t="shared" si="38"/>
        <v>5550</v>
      </c>
      <c r="AD100" s="66">
        <f t="shared" si="39"/>
        <v>846</v>
      </c>
      <c r="AE100" s="66"/>
      <c r="AF100" s="66">
        <f t="shared" si="40"/>
        <v>6396</v>
      </c>
      <c r="AG100" s="57"/>
      <c r="AH100" s="57"/>
    </row>
    <row r="101" spans="1:37" ht="47.25" x14ac:dyDescent="0.25">
      <c r="A101" s="60" t="s">
        <v>98</v>
      </c>
      <c r="B101" s="74" t="s">
        <v>205</v>
      </c>
      <c r="C101" s="104" t="s">
        <v>124</v>
      </c>
      <c r="D101" s="105" t="s">
        <v>206</v>
      </c>
      <c r="E101" s="102">
        <v>0.5</v>
      </c>
      <c r="F101" s="64"/>
      <c r="G101" s="64"/>
      <c r="H101" s="65"/>
      <c r="I101" s="66">
        <v>11100</v>
      </c>
      <c r="J101" s="67"/>
      <c r="K101" s="66">
        <f t="shared" si="36"/>
        <v>11100</v>
      </c>
      <c r="L101" s="66">
        <f t="shared" si="37"/>
        <v>5550</v>
      </c>
      <c r="M101" s="67"/>
      <c r="N101" s="66"/>
      <c r="O101" s="66"/>
      <c r="P101" s="66"/>
      <c r="Q101" s="66"/>
      <c r="R101" s="67"/>
      <c r="S101" s="67"/>
      <c r="T101" s="67"/>
      <c r="U101" s="62"/>
      <c r="V101" s="67"/>
      <c r="W101" s="67"/>
      <c r="X101" s="67"/>
      <c r="Y101" s="66"/>
      <c r="Z101" s="66"/>
      <c r="AA101" s="66"/>
      <c r="AB101" s="67"/>
      <c r="AC101" s="66">
        <f t="shared" si="38"/>
        <v>5550</v>
      </c>
      <c r="AD101" s="66">
        <f t="shared" si="39"/>
        <v>846</v>
      </c>
      <c r="AE101" s="68"/>
      <c r="AF101" s="66">
        <f t="shared" si="40"/>
        <v>6396</v>
      </c>
      <c r="AJ101" s="69"/>
      <c r="AK101" s="70"/>
    </row>
    <row r="102" spans="1:37" ht="47.25" x14ac:dyDescent="0.25">
      <c r="A102" s="60" t="s">
        <v>98</v>
      </c>
      <c r="B102" s="74" t="s">
        <v>205</v>
      </c>
      <c r="C102" s="104" t="s">
        <v>125</v>
      </c>
      <c r="D102" s="105" t="s">
        <v>206</v>
      </c>
      <c r="E102" s="102">
        <v>0.5</v>
      </c>
      <c r="F102" s="64"/>
      <c r="G102" s="64"/>
      <c r="H102" s="81"/>
      <c r="I102" s="66">
        <v>11100</v>
      </c>
      <c r="J102" s="67"/>
      <c r="K102" s="66">
        <f t="shared" si="36"/>
        <v>11100</v>
      </c>
      <c r="L102" s="66">
        <f t="shared" si="37"/>
        <v>5550</v>
      </c>
      <c r="M102" s="67"/>
      <c r="N102" s="66"/>
      <c r="O102" s="66"/>
      <c r="P102" s="66"/>
      <c r="Q102" s="66"/>
      <c r="R102" s="67"/>
      <c r="S102" s="66"/>
      <c r="T102" s="67"/>
      <c r="U102" s="62"/>
      <c r="V102" s="67"/>
      <c r="W102" s="67"/>
      <c r="X102" s="67"/>
      <c r="Y102" s="66"/>
      <c r="Z102" s="66"/>
      <c r="AA102" s="66"/>
      <c r="AB102" s="67"/>
      <c r="AC102" s="66">
        <f t="shared" si="38"/>
        <v>5550</v>
      </c>
      <c r="AD102" s="66">
        <f t="shared" si="39"/>
        <v>846</v>
      </c>
      <c r="AE102" s="68"/>
      <c r="AF102" s="66">
        <f t="shared" si="40"/>
        <v>6396</v>
      </c>
      <c r="AJ102" s="69"/>
      <c r="AK102" s="70"/>
    </row>
    <row r="103" spans="1:37" ht="47.25" x14ac:dyDescent="0.25">
      <c r="A103" s="60" t="s">
        <v>98</v>
      </c>
      <c r="B103" s="74" t="s">
        <v>205</v>
      </c>
      <c r="C103" s="104" t="s">
        <v>137</v>
      </c>
      <c r="D103" s="105" t="s">
        <v>206</v>
      </c>
      <c r="E103" s="102">
        <v>0.5</v>
      </c>
      <c r="F103" s="64"/>
      <c r="G103" s="64"/>
      <c r="H103" s="65"/>
      <c r="I103" s="66">
        <v>11100</v>
      </c>
      <c r="J103" s="67"/>
      <c r="K103" s="66">
        <f t="shared" si="36"/>
        <v>11100</v>
      </c>
      <c r="L103" s="66">
        <f t="shared" si="37"/>
        <v>5550</v>
      </c>
      <c r="M103" s="66"/>
      <c r="N103" s="66"/>
      <c r="O103" s="66"/>
      <c r="P103" s="66"/>
      <c r="Q103" s="66"/>
      <c r="R103" s="68"/>
      <c r="S103" s="66"/>
      <c r="T103" s="66"/>
      <c r="U103" s="62"/>
      <c r="V103" s="68"/>
      <c r="W103" s="68"/>
      <c r="X103" s="68"/>
      <c r="Y103" s="66"/>
      <c r="Z103" s="66"/>
      <c r="AA103" s="66"/>
      <c r="AB103" s="66"/>
      <c r="AC103" s="66">
        <f t="shared" si="38"/>
        <v>5550</v>
      </c>
      <c r="AD103" s="66">
        <f t="shared" si="39"/>
        <v>846</v>
      </c>
      <c r="AE103" s="68"/>
      <c r="AF103" s="66">
        <f t="shared" si="40"/>
        <v>6396</v>
      </c>
    </row>
    <row r="104" spans="1:37" ht="47.25" x14ac:dyDescent="0.25">
      <c r="A104" s="60" t="s">
        <v>98</v>
      </c>
      <c r="B104" s="74" t="s">
        <v>205</v>
      </c>
      <c r="C104" s="83" t="s">
        <v>207</v>
      </c>
      <c r="D104" s="105" t="s">
        <v>206</v>
      </c>
      <c r="E104" s="102">
        <v>1</v>
      </c>
      <c r="F104" s="64"/>
      <c r="G104" s="64"/>
      <c r="H104" s="65"/>
      <c r="I104" s="66">
        <v>11100</v>
      </c>
      <c r="J104" s="66"/>
      <c r="K104" s="66">
        <f t="shared" si="36"/>
        <v>11100</v>
      </c>
      <c r="L104" s="66">
        <f t="shared" si="37"/>
        <v>11100</v>
      </c>
      <c r="M104" s="66"/>
      <c r="N104" s="66"/>
      <c r="O104" s="66"/>
      <c r="P104" s="66"/>
      <c r="Q104" s="66"/>
      <c r="R104" s="66"/>
      <c r="S104" s="66"/>
      <c r="T104" s="66"/>
      <c r="U104" s="62"/>
      <c r="V104" s="66"/>
      <c r="W104" s="66"/>
      <c r="X104" s="66"/>
      <c r="Y104" s="66"/>
      <c r="Z104" s="66"/>
      <c r="AA104" s="66"/>
      <c r="AB104" s="66"/>
      <c r="AC104" s="66">
        <f t="shared" si="38"/>
        <v>11100</v>
      </c>
      <c r="AD104" s="66">
        <f t="shared" si="39"/>
        <v>1692</v>
      </c>
      <c r="AE104" s="66"/>
      <c r="AF104" s="66">
        <f t="shared" si="40"/>
        <v>12792</v>
      </c>
      <c r="AG104" s="57"/>
      <c r="AH104" s="57"/>
    </row>
    <row r="105" spans="1:37" ht="47.25" x14ac:dyDescent="0.25">
      <c r="A105" s="60" t="s">
        <v>98</v>
      </c>
      <c r="B105" s="74" t="s">
        <v>205</v>
      </c>
      <c r="C105" s="104" t="s">
        <v>207</v>
      </c>
      <c r="D105" s="105" t="s">
        <v>206</v>
      </c>
      <c r="E105" s="102">
        <v>0.25</v>
      </c>
      <c r="F105" s="64"/>
      <c r="G105" s="64"/>
      <c r="H105" s="65"/>
      <c r="I105" s="66">
        <v>11100</v>
      </c>
      <c r="J105" s="66"/>
      <c r="K105" s="66">
        <f t="shared" si="36"/>
        <v>11100</v>
      </c>
      <c r="L105" s="66">
        <f t="shared" si="37"/>
        <v>2775</v>
      </c>
      <c r="M105" s="66"/>
      <c r="N105" s="66"/>
      <c r="O105" s="66"/>
      <c r="P105" s="66"/>
      <c r="Q105" s="66"/>
      <c r="R105" s="66"/>
      <c r="S105" s="66"/>
      <c r="T105" s="66"/>
      <c r="U105" s="62"/>
      <c r="V105" s="66"/>
      <c r="W105" s="66"/>
      <c r="X105" s="66"/>
      <c r="Y105" s="66"/>
      <c r="Z105" s="66"/>
      <c r="AA105" s="66"/>
      <c r="AB105" s="66"/>
      <c r="AC105" s="66">
        <f t="shared" si="38"/>
        <v>2775</v>
      </c>
      <c r="AD105" s="66">
        <f t="shared" si="39"/>
        <v>423</v>
      </c>
      <c r="AE105" s="66"/>
      <c r="AF105" s="66">
        <f t="shared" si="40"/>
        <v>3198</v>
      </c>
      <c r="AG105" s="57"/>
      <c r="AH105" s="57"/>
    </row>
    <row r="106" spans="1:37" ht="47.25" x14ac:dyDescent="0.25">
      <c r="A106" s="60" t="s">
        <v>98</v>
      </c>
      <c r="B106" s="74" t="s">
        <v>205</v>
      </c>
      <c r="C106" s="83" t="s">
        <v>208</v>
      </c>
      <c r="D106" s="105" t="s">
        <v>206</v>
      </c>
      <c r="E106" s="102">
        <v>1</v>
      </c>
      <c r="F106" s="64"/>
      <c r="G106" s="64"/>
      <c r="H106" s="65"/>
      <c r="I106" s="66">
        <v>11100</v>
      </c>
      <c r="J106" s="67"/>
      <c r="K106" s="66">
        <f t="shared" si="36"/>
        <v>11100</v>
      </c>
      <c r="L106" s="66">
        <f t="shared" si="37"/>
        <v>11100</v>
      </c>
      <c r="M106" s="67"/>
      <c r="N106" s="66"/>
      <c r="O106" s="66"/>
      <c r="P106" s="66"/>
      <c r="Q106" s="66"/>
      <c r="R106" s="67"/>
      <c r="S106" s="67"/>
      <c r="T106" s="67"/>
      <c r="U106" s="62"/>
      <c r="V106" s="67"/>
      <c r="W106" s="67"/>
      <c r="X106" s="67"/>
      <c r="Y106" s="66"/>
      <c r="Z106" s="66"/>
      <c r="AA106" s="66"/>
      <c r="AB106" s="67"/>
      <c r="AC106" s="66">
        <f t="shared" si="38"/>
        <v>11100</v>
      </c>
      <c r="AD106" s="66">
        <f t="shared" si="39"/>
        <v>1692</v>
      </c>
      <c r="AE106" s="68"/>
      <c r="AF106" s="66">
        <f t="shared" si="40"/>
        <v>12792</v>
      </c>
      <c r="AJ106" s="69"/>
      <c r="AK106" s="70"/>
    </row>
    <row r="107" spans="1:37" ht="47.25" x14ac:dyDescent="0.25">
      <c r="A107" s="60" t="s">
        <v>98</v>
      </c>
      <c r="B107" s="74" t="s">
        <v>205</v>
      </c>
      <c r="C107" s="104" t="s">
        <v>145</v>
      </c>
      <c r="D107" s="105" t="s">
        <v>206</v>
      </c>
      <c r="E107" s="102">
        <v>0.25</v>
      </c>
      <c r="F107" s="64"/>
      <c r="G107" s="64"/>
      <c r="H107" s="65"/>
      <c r="I107" s="66">
        <v>11100</v>
      </c>
      <c r="J107" s="67"/>
      <c r="K107" s="66">
        <f t="shared" si="36"/>
        <v>11100</v>
      </c>
      <c r="L107" s="66">
        <f t="shared" si="37"/>
        <v>2775</v>
      </c>
      <c r="M107" s="67"/>
      <c r="N107" s="66"/>
      <c r="O107" s="66"/>
      <c r="P107" s="66"/>
      <c r="Q107" s="66"/>
      <c r="R107" s="67"/>
      <c r="S107" s="66"/>
      <c r="T107" s="67"/>
      <c r="U107" s="62"/>
      <c r="V107" s="67"/>
      <c r="W107" s="67"/>
      <c r="X107" s="67"/>
      <c r="Y107" s="66"/>
      <c r="Z107" s="66"/>
      <c r="AA107" s="66"/>
      <c r="AB107" s="67"/>
      <c r="AC107" s="66">
        <f t="shared" si="38"/>
        <v>2775</v>
      </c>
      <c r="AD107" s="66">
        <f t="shared" si="39"/>
        <v>423</v>
      </c>
      <c r="AE107" s="68"/>
      <c r="AF107" s="66">
        <f t="shared" si="40"/>
        <v>3198</v>
      </c>
      <c r="AJ107" s="69"/>
      <c r="AK107" s="70"/>
    </row>
    <row r="108" spans="1:37" ht="47.25" x14ac:dyDescent="0.25">
      <c r="A108" s="60" t="s">
        <v>98</v>
      </c>
      <c r="B108" s="74" t="s">
        <v>205</v>
      </c>
      <c r="C108" s="104" t="s">
        <v>138</v>
      </c>
      <c r="D108" s="105" t="s">
        <v>206</v>
      </c>
      <c r="E108" s="102">
        <v>0.5</v>
      </c>
      <c r="F108" s="64"/>
      <c r="G108" s="64"/>
      <c r="H108" s="65"/>
      <c r="I108" s="66">
        <v>11100</v>
      </c>
      <c r="J108" s="67"/>
      <c r="K108" s="66">
        <f t="shared" si="36"/>
        <v>11100</v>
      </c>
      <c r="L108" s="66">
        <f t="shared" si="37"/>
        <v>5550</v>
      </c>
      <c r="M108" s="66"/>
      <c r="N108" s="66"/>
      <c r="O108" s="66"/>
      <c r="P108" s="66"/>
      <c r="Q108" s="66"/>
      <c r="R108" s="68"/>
      <c r="S108" s="66"/>
      <c r="T108" s="66"/>
      <c r="U108" s="62"/>
      <c r="V108" s="68"/>
      <c r="W108" s="68"/>
      <c r="X108" s="68"/>
      <c r="Y108" s="66"/>
      <c r="Z108" s="66"/>
      <c r="AA108" s="66"/>
      <c r="AB108" s="66"/>
      <c r="AC108" s="66">
        <f t="shared" si="38"/>
        <v>5550</v>
      </c>
      <c r="AD108" s="66">
        <f t="shared" si="39"/>
        <v>846</v>
      </c>
      <c r="AE108" s="68"/>
      <c r="AF108" s="66">
        <f t="shared" si="40"/>
        <v>6396</v>
      </c>
    </row>
    <row r="109" spans="1:37" ht="47.25" x14ac:dyDescent="0.25">
      <c r="A109" s="60" t="s">
        <v>98</v>
      </c>
      <c r="B109" s="74" t="s">
        <v>205</v>
      </c>
      <c r="C109" s="104" t="s">
        <v>115</v>
      </c>
      <c r="D109" s="105" t="s">
        <v>206</v>
      </c>
      <c r="E109" s="102">
        <v>0.5</v>
      </c>
      <c r="F109" s="64"/>
      <c r="G109" s="64"/>
      <c r="H109" s="65"/>
      <c r="I109" s="66">
        <v>11100</v>
      </c>
      <c r="J109" s="67"/>
      <c r="K109" s="66">
        <f t="shared" si="36"/>
        <v>11100</v>
      </c>
      <c r="L109" s="66">
        <f t="shared" si="37"/>
        <v>5550</v>
      </c>
      <c r="M109" s="66"/>
      <c r="N109" s="66"/>
      <c r="O109" s="66"/>
      <c r="P109" s="66"/>
      <c r="Q109" s="66"/>
      <c r="R109" s="68"/>
      <c r="S109" s="66"/>
      <c r="T109" s="66"/>
      <c r="U109" s="62"/>
      <c r="V109" s="68"/>
      <c r="W109" s="68"/>
      <c r="X109" s="68"/>
      <c r="Y109" s="66"/>
      <c r="Z109" s="66"/>
      <c r="AA109" s="66"/>
      <c r="AB109" s="66"/>
      <c r="AC109" s="66">
        <f t="shared" si="38"/>
        <v>5550</v>
      </c>
      <c r="AD109" s="66">
        <f t="shared" si="39"/>
        <v>846</v>
      </c>
      <c r="AE109" s="68"/>
      <c r="AF109" s="66">
        <f t="shared" si="40"/>
        <v>6396</v>
      </c>
    </row>
    <row r="110" spans="1:37" ht="47.25" x14ac:dyDescent="0.25">
      <c r="A110" s="60" t="s">
        <v>98</v>
      </c>
      <c r="B110" s="74" t="s">
        <v>205</v>
      </c>
      <c r="C110" s="104" t="s">
        <v>122</v>
      </c>
      <c r="D110" s="105" t="s">
        <v>206</v>
      </c>
      <c r="E110" s="102">
        <v>0.5</v>
      </c>
      <c r="F110" s="64"/>
      <c r="G110" s="64"/>
      <c r="H110" s="65"/>
      <c r="I110" s="66">
        <v>11100</v>
      </c>
      <c r="J110" s="67"/>
      <c r="K110" s="66">
        <f t="shared" si="36"/>
        <v>11100</v>
      </c>
      <c r="L110" s="66">
        <f t="shared" si="37"/>
        <v>5550</v>
      </c>
      <c r="M110" s="66"/>
      <c r="N110" s="66"/>
      <c r="O110" s="66"/>
      <c r="P110" s="66"/>
      <c r="Q110" s="66"/>
      <c r="R110" s="68"/>
      <c r="S110" s="66"/>
      <c r="T110" s="66"/>
      <c r="U110" s="62"/>
      <c r="V110" s="68"/>
      <c r="W110" s="68"/>
      <c r="X110" s="68"/>
      <c r="Y110" s="66"/>
      <c r="Z110" s="66"/>
      <c r="AA110" s="66"/>
      <c r="AB110" s="66"/>
      <c r="AC110" s="66">
        <f t="shared" si="38"/>
        <v>5550</v>
      </c>
      <c r="AD110" s="66">
        <f t="shared" si="39"/>
        <v>846</v>
      </c>
      <c r="AE110" s="68"/>
      <c r="AF110" s="66">
        <f t="shared" si="40"/>
        <v>6396</v>
      </c>
    </row>
    <row r="111" spans="1:37" ht="47.25" x14ac:dyDescent="0.25">
      <c r="A111" s="60" t="s">
        <v>98</v>
      </c>
      <c r="B111" s="74" t="s">
        <v>205</v>
      </c>
      <c r="C111" s="104" t="s">
        <v>127</v>
      </c>
      <c r="D111" s="105" t="s">
        <v>206</v>
      </c>
      <c r="E111" s="102">
        <v>0.5</v>
      </c>
      <c r="F111" s="64"/>
      <c r="G111" s="64"/>
      <c r="H111" s="81"/>
      <c r="I111" s="66">
        <v>11100</v>
      </c>
      <c r="J111" s="67"/>
      <c r="K111" s="66">
        <f t="shared" si="36"/>
        <v>11100</v>
      </c>
      <c r="L111" s="66">
        <f t="shared" si="37"/>
        <v>5550</v>
      </c>
      <c r="M111" s="67"/>
      <c r="N111" s="66"/>
      <c r="O111" s="66"/>
      <c r="P111" s="66"/>
      <c r="Q111" s="67"/>
      <c r="R111" s="67"/>
      <c r="S111" s="67"/>
      <c r="T111" s="67"/>
      <c r="U111" s="62"/>
      <c r="V111" s="67"/>
      <c r="W111" s="67"/>
      <c r="X111" s="67"/>
      <c r="Y111" s="66"/>
      <c r="Z111" s="66"/>
      <c r="AA111" s="66"/>
      <c r="AB111" s="67"/>
      <c r="AC111" s="66">
        <f t="shared" si="38"/>
        <v>5550</v>
      </c>
      <c r="AD111" s="66">
        <f t="shared" si="39"/>
        <v>846</v>
      </c>
      <c r="AE111" s="68"/>
      <c r="AF111" s="66">
        <f t="shared" si="40"/>
        <v>6396</v>
      </c>
      <c r="AJ111" s="69"/>
      <c r="AK111" s="70"/>
    </row>
    <row r="112" spans="1:37" ht="47.25" x14ac:dyDescent="0.25">
      <c r="A112" s="60" t="s">
        <v>98</v>
      </c>
      <c r="B112" s="74" t="s">
        <v>205</v>
      </c>
      <c r="C112" s="83" t="s">
        <v>209</v>
      </c>
      <c r="D112" s="105" t="s">
        <v>206</v>
      </c>
      <c r="E112" s="102">
        <v>1</v>
      </c>
      <c r="F112" s="64"/>
      <c r="G112" s="64"/>
      <c r="H112" s="81"/>
      <c r="I112" s="66">
        <v>11100</v>
      </c>
      <c r="J112" s="67"/>
      <c r="K112" s="66">
        <f t="shared" si="36"/>
        <v>11100</v>
      </c>
      <c r="L112" s="66">
        <f t="shared" si="37"/>
        <v>11100</v>
      </c>
      <c r="M112" s="67"/>
      <c r="N112" s="66"/>
      <c r="O112" s="66"/>
      <c r="P112" s="66"/>
      <c r="Q112" s="66"/>
      <c r="R112" s="67"/>
      <c r="S112" s="66"/>
      <c r="T112" s="67"/>
      <c r="U112" s="62"/>
      <c r="V112" s="67"/>
      <c r="W112" s="67"/>
      <c r="X112" s="67"/>
      <c r="Y112" s="66"/>
      <c r="Z112" s="66"/>
      <c r="AA112" s="66"/>
      <c r="AB112" s="67"/>
      <c r="AC112" s="66">
        <f t="shared" si="38"/>
        <v>11100</v>
      </c>
      <c r="AD112" s="66">
        <f t="shared" si="39"/>
        <v>1692</v>
      </c>
      <c r="AE112" s="68"/>
      <c r="AF112" s="66">
        <f t="shared" si="40"/>
        <v>12792</v>
      </c>
      <c r="AJ112" s="69"/>
      <c r="AK112" s="70"/>
    </row>
    <row r="113" spans="1:37" ht="47.25" x14ac:dyDescent="0.25">
      <c r="A113" s="60" t="s">
        <v>98</v>
      </c>
      <c r="B113" s="74" t="s">
        <v>205</v>
      </c>
      <c r="C113" s="106" t="s">
        <v>210</v>
      </c>
      <c r="D113" s="105" t="s">
        <v>206</v>
      </c>
      <c r="E113" s="102">
        <v>0.5</v>
      </c>
      <c r="F113" s="64"/>
      <c r="G113" s="64"/>
      <c r="H113" s="81"/>
      <c r="I113" s="66">
        <v>11100</v>
      </c>
      <c r="J113" s="67"/>
      <c r="K113" s="66">
        <f t="shared" si="36"/>
        <v>11100</v>
      </c>
      <c r="L113" s="66">
        <f t="shared" si="37"/>
        <v>5550</v>
      </c>
      <c r="M113" s="67"/>
      <c r="N113" s="66"/>
      <c r="O113" s="66"/>
      <c r="P113" s="66"/>
      <c r="Q113" s="66"/>
      <c r="R113" s="68"/>
      <c r="S113" s="66"/>
      <c r="T113" s="66"/>
      <c r="U113" s="62"/>
      <c r="V113" s="68"/>
      <c r="W113" s="68"/>
      <c r="X113" s="68"/>
      <c r="Y113" s="66"/>
      <c r="Z113" s="66"/>
      <c r="AA113" s="66"/>
      <c r="AB113" s="66"/>
      <c r="AC113" s="66">
        <f t="shared" si="38"/>
        <v>5550</v>
      </c>
      <c r="AD113" s="66">
        <f t="shared" si="39"/>
        <v>846</v>
      </c>
      <c r="AE113" s="68"/>
      <c r="AF113" s="66">
        <f t="shared" si="40"/>
        <v>6396</v>
      </c>
    </row>
    <row r="114" spans="1:37" ht="47.25" x14ac:dyDescent="0.25">
      <c r="A114" s="60" t="s">
        <v>98</v>
      </c>
      <c r="B114" s="99" t="s">
        <v>176</v>
      </c>
      <c r="C114" s="100" t="s">
        <v>211</v>
      </c>
      <c r="D114" s="100" t="s">
        <v>212</v>
      </c>
      <c r="E114" s="77">
        <v>1</v>
      </c>
      <c r="F114" s="64"/>
      <c r="G114" s="64"/>
      <c r="H114" s="65"/>
      <c r="I114" s="66">
        <v>11000</v>
      </c>
      <c r="J114" s="66"/>
      <c r="K114" s="66">
        <f t="shared" si="36"/>
        <v>11000</v>
      </c>
      <c r="L114" s="66">
        <f t="shared" si="37"/>
        <v>11000</v>
      </c>
      <c r="M114" s="67"/>
      <c r="N114" s="66"/>
      <c r="O114" s="66"/>
      <c r="P114" s="66"/>
      <c r="Q114" s="66"/>
      <c r="R114" s="66"/>
      <c r="S114" s="66"/>
      <c r="T114" s="66"/>
      <c r="U114" s="62"/>
      <c r="V114" s="66"/>
      <c r="W114" s="66"/>
      <c r="X114" s="66"/>
      <c r="Y114" s="66"/>
      <c r="Z114" s="66"/>
      <c r="AA114" s="66"/>
      <c r="AB114" s="66"/>
      <c r="AC114" s="66">
        <f t="shared" si="38"/>
        <v>11000</v>
      </c>
      <c r="AD114" s="66"/>
      <c r="AE114" s="66"/>
      <c r="AF114" s="66">
        <f t="shared" si="40"/>
        <v>11000</v>
      </c>
      <c r="AG114" s="57" t="s">
        <v>181</v>
      </c>
      <c r="AH114" s="57"/>
    </row>
    <row r="115" spans="1:37" ht="47.25" x14ac:dyDescent="0.25">
      <c r="A115" s="60" t="s">
        <v>98</v>
      </c>
      <c r="B115" s="74" t="s">
        <v>205</v>
      </c>
      <c r="C115" s="83" t="s">
        <v>185</v>
      </c>
      <c r="D115" s="105" t="s">
        <v>213</v>
      </c>
      <c r="E115" s="102">
        <v>1</v>
      </c>
      <c r="F115" s="64"/>
      <c r="G115" s="64"/>
      <c r="H115" s="81"/>
      <c r="I115" s="66">
        <v>11100</v>
      </c>
      <c r="J115" s="67"/>
      <c r="K115" s="66">
        <f t="shared" si="36"/>
        <v>11100</v>
      </c>
      <c r="L115" s="66">
        <f t="shared" si="37"/>
        <v>11100</v>
      </c>
      <c r="M115" s="67"/>
      <c r="N115" s="66"/>
      <c r="O115" s="66"/>
      <c r="P115" s="66"/>
      <c r="Q115" s="66"/>
      <c r="R115" s="67"/>
      <c r="S115" s="67"/>
      <c r="T115" s="67"/>
      <c r="U115" s="62"/>
      <c r="V115" s="67"/>
      <c r="W115" s="67"/>
      <c r="X115" s="67"/>
      <c r="Y115" s="66"/>
      <c r="Z115" s="66"/>
      <c r="AA115" s="66"/>
      <c r="AB115" s="67"/>
      <c r="AC115" s="66">
        <f t="shared" si="38"/>
        <v>11100</v>
      </c>
      <c r="AD115" s="66"/>
      <c r="AE115" s="68"/>
      <c r="AF115" s="66">
        <f t="shared" si="40"/>
        <v>11100</v>
      </c>
      <c r="AG115" s="57" t="s">
        <v>181</v>
      </c>
      <c r="AJ115" s="69"/>
      <c r="AK115" s="70"/>
    </row>
    <row r="116" spans="1:37" ht="47.25" x14ac:dyDescent="0.25">
      <c r="A116" s="60" t="s">
        <v>98</v>
      </c>
      <c r="B116" s="74" t="s">
        <v>214</v>
      </c>
      <c r="C116" s="107" t="s">
        <v>215</v>
      </c>
      <c r="D116" s="62" t="s">
        <v>216</v>
      </c>
      <c r="E116" s="63">
        <v>1</v>
      </c>
      <c r="F116" s="64"/>
      <c r="G116" s="64"/>
      <c r="H116" s="65"/>
      <c r="I116" s="66">
        <v>11100</v>
      </c>
      <c r="J116" s="67"/>
      <c r="K116" s="66">
        <f t="shared" si="36"/>
        <v>11100</v>
      </c>
      <c r="L116" s="66">
        <f t="shared" si="37"/>
        <v>11100</v>
      </c>
      <c r="M116" s="67"/>
      <c r="N116" s="66"/>
      <c r="O116" s="66"/>
      <c r="P116" s="66"/>
      <c r="Q116" s="66"/>
      <c r="R116" s="67"/>
      <c r="S116" s="66"/>
      <c r="T116" s="62">
        <f>K116*20/100</f>
        <v>2220</v>
      </c>
      <c r="U116" s="62"/>
      <c r="V116" s="67"/>
      <c r="W116" s="67"/>
      <c r="X116" s="67"/>
      <c r="Y116" s="66"/>
      <c r="Z116" s="66"/>
      <c r="AA116" s="66"/>
      <c r="AB116" s="67"/>
      <c r="AC116" s="66">
        <f t="shared" si="38"/>
        <v>13320</v>
      </c>
      <c r="AD116" s="66"/>
      <c r="AE116" s="68"/>
      <c r="AF116" s="66">
        <f t="shared" si="40"/>
        <v>13320</v>
      </c>
      <c r="AJ116" s="69"/>
      <c r="AK116" s="70"/>
    </row>
    <row r="117" spans="1:37" ht="47.25" x14ac:dyDescent="0.25">
      <c r="A117" s="60" t="s">
        <v>98</v>
      </c>
      <c r="B117" s="74" t="s">
        <v>214</v>
      </c>
      <c r="C117" s="62" t="s">
        <v>140</v>
      </c>
      <c r="D117" s="62" t="s">
        <v>216</v>
      </c>
      <c r="E117" s="63">
        <v>1</v>
      </c>
      <c r="F117" s="64"/>
      <c r="G117" s="64"/>
      <c r="H117" s="65"/>
      <c r="I117" s="66">
        <v>11100</v>
      </c>
      <c r="J117" s="67"/>
      <c r="K117" s="66">
        <f t="shared" si="36"/>
        <v>11100</v>
      </c>
      <c r="L117" s="66">
        <f t="shared" si="37"/>
        <v>11100</v>
      </c>
      <c r="M117" s="66"/>
      <c r="N117" s="66"/>
      <c r="O117" s="66"/>
      <c r="P117" s="66"/>
      <c r="Q117" s="66"/>
      <c r="R117" s="68"/>
      <c r="S117" s="66"/>
      <c r="T117" s="62">
        <f>K117*20/100</f>
        <v>2220</v>
      </c>
      <c r="U117" s="62"/>
      <c r="V117" s="68"/>
      <c r="W117" s="68"/>
      <c r="X117" s="68"/>
      <c r="Y117" s="66"/>
      <c r="Z117" s="66"/>
      <c r="AA117" s="66"/>
      <c r="AB117" s="66"/>
      <c r="AC117" s="66">
        <f t="shared" si="38"/>
        <v>13320</v>
      </c>
      <c r="AD117" s="66"/>
      <c r="AE117" s="68"/>
      <c r="AF117" s="66">
        <f t="shared" si="40"/>
        <v>13320</v>
      </c>
    </row>
    <row r="118" spans="1:37" ht="47.25" x14ac:dyDescent="0.25">
      <c r="A118" s="60" t="s">
        <v>98</v>
      </c>
      <c r="B118" s="61"/>
      <c r="C118" s="71" t="s">
        <v>217</v>
      </c>
      <c r="D118" s="72"/>
      <c r="E118" s="73">
        <f>SUM(E98:E117)</f>
        <v>13</v>
      </c>
      <c r="F118" s="64"/>
      <c r="G118" s="64"/>
      <c r="H118" s="65"/>
      <c r="I118" s="66"/>
      <c r="J118" s="66"/>
      <c r="K118" s="66"/>
      <c r="L118" s="73">
        <f t="shared" ref="L118:AF118" si="41">SUM(L98:L117)</f>
        <v>144200</v>
      </c>
      <c r="M118" s="73">
        <f t="shared" si="41"/>
        <v>0</v>
      </c>
      <c r="N118" s="73">
        <f t="shared" si="41"/>
        <v>0</v>
      </c>
      <c r="O118" s="73">
        <f t="shared" si="41"/>
        <v>0</v>
      </c>
      <c r="P118" s="73">
        <f t="shared" si="41"/>
        <v>0</v>
      </c>
      <c r="Q118" s="73">
        <f t="shared" si="41"/>
        <v>0</v>
      </c>
      <c r="R118" s="73">
        <f t="shared" si="41"/>
        <v>0</v>
      </c>
      <c r="S118" s="73">
        <f t="shared" si="41"/>
        <v>0</v>
      </c>
      <c r="T118" s="73">
        <f t="shared" si="41"/>
        <v>4440</v>
      </c>
      <c r="U118" s="73">
        <f t="shared" si="41"/>
        <v>0</v>
      </c>
      <c r="V118" s="73">
        <f t="shared" si="41"/>
        <v>0</v>
      </c>
      <c r="W118" s="73">
        <f t="shared" si="41"/>
        <v>0</v>
      </c>
      <c r="X118" s="73">
        <f t="shared" si="41"/>
        <v>0</v>
      </c>
      <c r="Y118" s="73">
        <f t="shared" si="41"/>
        <v>0</v>
      </c>
      <c r="Z118" s="73">
        <f t="shared" si="41"/>
        <v>0</v>
      </c>
      <c r="AA118" s="73">
        <f t="shared" si="41"/>
        <v>0</v>
      </c>
      <c r="AB118" s="73">
        <f t="shared" si="41"/>
        <v>0</v>
      </c>
      <c r="AC118" s="73">
        <f t="shared" si="41"/>
        <v>148640</v>
      </c>
      <c r="AD118" s="73">
        <f t="shared" si="41"/>
        <v>15228</v>
      </c>
      <c r="AE118" s="73">
        <f t="shared" si="41"/>
        <v>0</v>
      </c>
      <c r="AF118" s="73">
        <f t="shared" si="41"/>
        <v>163868</v>
      </c>
      <c r="AG118" s="57"/>
      <c r="AH118" s="57"/>
    </row>
    <row r="119" spans="1:37" ht="47.25" x14ac:dyDescent="0.25">
      <c r="A119" s="60" t="s">
        <v>98</v>
      </c>
      <c r="B119" s="74" t="s">
        <v>218</v>
      </c>
      <c r="C119" s="62" t="s">
        <v>202</v>
      </c>
      <c r="D119" s="62" t="s">
        <v>219</v>
      </c>
      <c r="E119" s="102">
        <v>1</v>
      </c>
      <c r="F119" s="64"/>
      <c r="G119" s="64"/>
      <c r="H119" s="65"/>
      <c r="I119" s="66">
        <v>12200</v>
      </c>
      <c r="J119" s="67"/>
      <c r="K119" s="66">
        <f>I119+J119</f>
        <v>12200</v>
      </c>
      <c r="L119" s="66">
        <f>K119*E119</f>
        <v>12200</v>
      </c>
      <c r="M119" s="66"/>
      <c r="N119" s="66"/>
      <c r="O119" s="66"/>
      <c r="P119" s="66"/>
      <c r="Q119" s="66"/>
      <c r="R119" s="67"/>
      <c r="S119" s="67"/>
      <c r="T119" s="67"/>
      <c r="U119" s="62"/>
      <c r="V119" s="67"/>
      <c r="W119" s="67"/>
      <c r="X119" s="67"/>
      <c r="Y119" s="66"/>
      <c r="Z119" s="66"/>
      <c r="AA119" s="66"/>
      <c r="AB119" s="67"/>
      <c r="AC119" s="66">
        <f>AB119+X119+W119+V119+U119+T119+S119+R119+Q119+P119+O119+N119+M119+L119+AA119+Z119+Y119</f>
        <v>12200</v>
      </c>
      <c r="AD119" s="66"/>
      <c r="AE119" s="68"/>
      <c r="AF119" s="66">
        <f>AC119+AD119+AE119</f>
        <v>12200</v>
      </c>
      <c r="AG119" s="57" t="s">
        <v>181</v>
      </c>
      <c r="AJ119" s="69"/>
      <c r="AK119" s="70"/>
    </row>
    <row r="120" spans="1:37" ht="47.25" x14ac:dyDescent="0.25">
      <c r="A120" s="60" t="s">
        <v>98</v>
      </c>
      <c r="B120" s="61"/>
      <c r="C120" s="71" t="s">
        <v>220</v>
      </c>
      <c r="D120" s="72"/>
      <c r="E120" s="73">
        <f>E119</f>
        <v>1</v>
      </c>
      <c r="F120" s="64"/>
      <c r="G120" s="64"/>
      <c r="H120" s="65"/>
      <c r="I120" s="66"/>
      <c r="J120" s="67"/>
      <c r="K120" s="66"/>
      <c r="L120" s="73">
        <f t="shared" ref="L120:AF120" si="42">L119</f>
        <v>12200</v>
      </c>
      <c r="M120" s="73">
        <f t="shared" si="42"/>
        <v>0</v>
      </c>
      <c r="N120" s="73">
        <f t="shared" si="42"/>
        <v>0</v>
      </c>
      <c r="O120" s="73">
        <f t="shared" si="42"/>
        <v>0</v>
      </c>
      <c r="P120" s="73">
        <f t="shared" si="42"/>
        <v>0</v>
      </c>
      <c r="Q120" s="73">
        <f t="shared" si="42"/>
        <v>0</v>
      </c>
      <c r="R120" s="73">
        <f t="shared" si="42"/>
        <v>0</v>
      </c>
      <c r="S120" s="73">
        <f t="shared" si="42"/>
        <v>0</v>
      </c>
      <c r="T120" s="73">
        <f t="shared" si="42"/>
        <v>0</v>
      </c>
      <c r="U120" s="73">
        <f t="shared" si="42"/>
        <v>0</v>
      </c>
      <c r="V120" s="73">
        <f t="shared" si="42"/>
        <v>0</v>
      </c>
      <c r="W120" s="73">
        <f t="shared" si="42"/>
        <v>0</v>
      </c>
      <c r="X120" s="73">
        <f t="shared" si="42"/>
        <v>0</v>
      </c>
      <c r="Y120" s="73">
        <f t="shared" si="42"/>
        <v>0</v>
      </c>
      <c r="Z120" s="73">
        <f t="shared" si="42"/>
        <v>0</v>
      </c>
      <c r="AA120" s="73">
        <f t="shared" si="42"/>
        <v>0</v>
      </c>
      <c r="AB120" s="73">
        <f t="shared" si="42"/>
        <v>0</v>
      </c>
      <c r="AC120" s="73">
        <f t="shared" si="42"/>
        <v>12200</v>
      </c>
      <c r="AD120" s="73">
        <f t="shared" si="42"/>
        <v>0</v>
      </c>
      <c r="AE120" s="73">
        <f t="shared" si="42"/>
        <v>0</v>
      </c>
      <c r="AF120" s="73">
        <f t="shared" si="42"/>
        <v>12200</v>
      </c>
      <c r="AJ120" s="69"/>
      <c r="AK120" s="70"/>
    </row>
    <row r="121" spans="1:37" ht="47.25" x14ac:dyDescent="0.25">
      <c r="A121" s="60" t="s">
        <v>98</v>
      </c>
      <c r="B121" s="61"/>
      <c r="C121" s="71" t="s">
        <v>221</v>
      </c>
      <c r="D121" s="72"/>
      <c r="E121" s="73">
        <f>E120+E118+E97+E89</f>
        <v>24.5</v>
      </c>
      <c r="F121" s="64"/>
      <c r="G121" s="64"/>
      <c r="H121" s="65"/>
      <c r="I121" s="66"/>
      <c r="J121" s="67"/>
      <c r="K121" s="66"/>
      <c r="L121" s="73">
        <f t="shared" ref="L121:AF121" si="43">L120+L118+L97+L89</f>
        <v>280300</v>
      </c>
      <c r="M121" s="73">
        <f t="shared" si="43"/>
        <v>0</v>
      </c>
      <c r="N121" s="73">
        <f t="shared" si="43"/>
        <v>0</v>
      </c>
      <c r="O121" s="73">
        <f t="shared" si="43"/>
        <v>0</v>
      </c>
      <c r="P121" s="73">
        <f t="shared" si="43"/>
        <v>0</v>
      </c>
      <c r="Q121" s="73">
        <f t="shared" si="43"/>
        <v>0</v>
      </c>
      <c r="R121" s="73">
        <f t="shared" si="43"/>
        <v>0</v>
      </c>
      <c r="S121" s="73">
        <f t="shared" si="43"/>
        <v>0</v>
      </c>
      <c r="T121" s="73">
        <f t="shared" si="43"/>
        <v>4440</v>
      </c>
      <c r="U121" s="73">
        <f t="shared" si="43"/>
        <v>0</v>
      </c>
      <c r="V121" s="73">
        <f t="shared" si="43"/>
        <v>0</v>
      </c>
      <c r="W121" s="73">
        <f t="shared" si="43"/>
        <v>0</v>
      </c>
      <c r="X121" s="73">
        <f t="shared" si="43"/>
        <v>0</v>
      </c>
      <c r="Y121" s="73">
        <f t="shared" si="43"/>
        <v>0</v>
      </c>
      <c r="Z121" s="73">
        <f t="shared" si="43"/>
        <v>0</v>
      </c>
      <c r="AA121" s="73">
        <f t="shared" si="43"/>
        <v>0</v>
      </c>
      <c r="AB121" s="73">
        <f t="shared" si="43"/>
        <v>0</v>
      </c>
      <c r="AC121" s="73">
        <f t="shared" si="43"/>
        <v>284740</v>
      </c>
      <c r="AD121" s="73">
        <f t="shared" si="43"/>
        <v>23068</v>
      </c>
      <c r="AE121" s="73">
        <f t="shared" si="43"/>
        <v>0</v>
      </c>
      <c r="AF121" s="73">
        <f t="shared" si="43"/>
        <v>307808</v>
      </c>
    </row>
    <row r="122" spans="1:37" ht="63" x14ac:dyDescent="0.25">
      <c r="A122" s="60" t="s">
        <v>98</v>
      </c>
      <c r="B122" s="74" t="s">
        <v>214</v>
      </c>
      <c r="C122" s="84" t="s">
        <v>193</v>
      </c>
      <c r="D122" s="62" t="s">
        <v>222</v>
      </c>
      <c r="E122" s="63">
        <v>1</v>
      </c>
      <c r="F122" s="64"/>
      <c r="G122" s="64"/>
      <c r="H122" s="65"/>
      <c r="I122" s="66">
        <v>10900</v>
      </c>
      <c r="J122" s="66"/>
      <c r="K122" s="66">
        <f t="shared" ref="K122:K154" si="44">I122+J122</f>
        <v>10900</v>
      </c>
      <c r="L122" s="66">
        <f t="shared" ref="L122:L154" si="45">K122*E122</f>
        <v>10900</v>
      </c>
      <c r="M122" s="67"/>
      <c r="N122" s="66"/>
      <c r="O122" s="66"/>
      <c r="P122" s="66"/>
      <c r="Q122" s="66"/>
      <c r="R122" s="66"/>
      <c r="S122" s="66"/>
      <c r="T122" s="66"/>
      <c r="U122" s="62"/>
      <c r="V122" s="66"/>
      <c r="W122" s="66"/>
      <c r="X122" s="66"/>
      <c r="Y122" s="66"/>
      <c r="Z122" s="66"/>
      <c r="AA122" s="66"/>
      <c r="AB122" s="66"/>
      <c r="AC122" s="66">
        <f t="shared" ref="AC122:AC154" si="46">AB122+X122+W122+V122+U122+T122+S122+R122+Q122+P122+O122+N122+M122+L122+AA122+Z122+Y122</f>
        <v>10900</v>
      </c>
      <c r="AD122" s="66">
        <f t="shared" ref="AD122:AD154" si="47">(12792*E122)-AC122</f>
        <v>1892</v>
      </c>
      <c r="AE122" s="66"/>
      <c r="AF122" s="66">
        <f t="shared" ref="AF122:AF154" si="48">AC122+AD122+AE122</f>
        <v>12792</v>
      </c>
      <c r="AG122" s="57"/>
      <c r="AH122" s="57"/>
    </row>
    <row r="123" spans="1:37" ht="63" x14ac:dyDescent="0.25">
      <c r="A123" s="60" t="s">
        <v>98</v>
      </c>
      <c r="B123" s="74" t="s">
        <v>214</v>
      </c>
      <c r="C123" s="84" t="s">
        <v>223</v>
      </c>
      <c r="D123" s="62" t="s">
        <v>222</v>
      </c>
      <c r="E123" s="63">
        <v>1</v>
      </c>
      <c r="F123" s="64"/>
      <c r="G123" s="64"/>
      <c r="H123" s="65"/>
      <c r="I123" s="66">
        <v>10900</v>
      </c>
      <c r="J123" s="67"/>
      <c r="K123" s="66">
        <f t="shared" si="44"/>
        <v>10900</v>
      </c>
      <c r="L123" s="66">
        <f t="shared" si="45"/>
        <v>10900</v>
      </c>
      <c r="M123" s="67"/>
      <c r="N123" s="66"/>
      <c r="O123" s="66"/>
      <c r="P123" s="66"/>
      <c r="Q123" s="66"/>
      <c r="R123" s="67"/>
      <c r="S123" s="67"/>
      <c r="T123" s="67"/>
      <c r="U123" s="62"/>
      <c r="V123" s="67"/>
      <c r="W123" s="67"/>
      <c r="X123" s="67"/>
      <c r="Y123" s="66"/>
      <c r="Z123" s="66"/>
      <c r="AA123" s="66"/>
      <c r="AB123" s="67"/>
      <c r="AC123" s="66">
        <f t="shared" si="46"/>
        <v>10900</v>
      </c>
      <c r="AD123" s="66">
        <f t="shared" si="47"/>
        <v>1892</v>
      </c>
      <c r="AE123" s="68"/>
      <c r="AF123" s="66">
        <f t="shared" si="48"/>
        <v>12792</v>
      </c>
      <c r="AJ123" s="69"/>
      <c r="AK123" s="70"/>
    </row>
    <row r="124" spans="1:37" ht="47.25" x14ac:dyDescent="0.25">
      <c r="A124" s="60" t="s">
        <v>98</v>
      </c>
      <c r="B124" s="74" t="s">
        <v>214</v>
      </c>
      <c r="C124" s="62" t="s">
        <v>224</v>
      </c>
      <c r="D124" s="62" t="s">
        <v>225</v>
      </c>
      <c r="E124" s="63">
        <v>1</v>
      </c>
      <c r="F124" s="64"/>
      <c r="G124" s="64"/>
      <c r="H124" s="65"/>
      <c r="I124" s="66">
        <v>10900</v>
      </c>
      <c r="J124" s="67"/>
      <c r="K124" s="66">
        <f t="shared" si="44"/>
        <v>10900</v>
      </c>
      <c r="L124" s="66">
        <f t="shared" si="45"/>
        <v>10900</v>
      </c>
      <c r="M124" s="67"/>
      <c r="N124" s="66"/>
      <c r="O124" s="66"/>
      <c r="P124" s="66"/>
      <c r="Q124" s="66"/>
      <c r="R124" s="67"/>
      <c r="S124" s="66"/>
      <c r="T124" s="67"/>
      <c r="U124" s="62"/>
      <c r="V124" s="67"/>
      <c r="W124" s="67"/>
      <c r="X124" s="67"/>
      <c r="Y124" s="66"/>
      <c r="Z124" s="66"/>
      <c r="AA124" s="66"/>
      <c r="AB124" s="67"/>
      <c r="AC124" s="66">
        <f t="shared" si="46"/>
        <v>10900</v>
      </c>
      <c r="AD124" s="66">
        <f t="shared" si="47"/>
        <v>1892</v>
      </c>
      <c r="AE124" s="68"/>
      <c r="AF124" s="66">
        <f t="shared" si="48"/>
        <v>12792</v>
      </c>
      <c r="AJ124" s="69"/>
      <c r="AK124" s="70"/>
    </row>
    <row r="125" spans="1:37" ht="47.25" x14ac:dyDescent="0.25">
      <c r="A125" s="60" t="s">
        <v>98</v>
      </c>
      <c r="B125" s="74" t="s">
        <v>214</v>
      </c>
      <c r="C125" s="75" t="s">
        <v>179</v>
      </c>
      <c r="D125" s="62" t="s">
        <v>226</v>
      </c>
      <c r="E125" s="63">
        <v>0.5</v>
      </c>
      <c r="F125" s="64"/>
      <c r="G125" s="64"/>
      <c r="H125" s="65"/>
      <c r="I125" s="66">
        <v>10900</v>
      </c>
      <c r="J125" s="67"/>
      <c r="K125" s="66">
        <f t="shared" si="44"/>
        <v>10900</v>
      </c>
      <c r="L125" s="66">
        <f t="shared" si="45"/>
        <v>5450</v>
      </c>
      <c r="M125" s="67"/>
      <c r="N125" s="66"/>
      <c r="O125" s="66"/>
      <c r="P125" s="66"/>
      <c r="Q125" s="66"/>
      <c r="R125" s="68"/>
      <c r="S125" s="66"/>
      <c r="T125" s="66"/>
      <c r="U125" s="62"/>
      <c r="V125" s="68"/>
      <c r="W125" s="68"/>
      <c r="X125" s="68"/>
      <c r="Y125" s="66"/>
      <c r="Z125" s="66"/>
      <c r="AA125" s="66"/>
      <c r="AB125" s="66"/>
      <c r="AC125" s="66">
        <f t="shared" si="46"/>
        <v>5450</v>
      </c>
      <c r="AD125" s="66">
        <f t="shared" si="47"/>
        <v>946</v>
      </c>
      <c r="AE125" s="68"/>
      <c r="AF125" s="66">
        <f t="shared" si="48"/>
        <v>6396</v>
      </c>
    </row>
    <row r="126" spans="1:37" ht="47.25" x14ac:dyDescent="0.25">
      <c r="A126" s="60" t="s">
        <v>98</v>
      </c>
      <c r="B126" s="74" t="s">
        <v>214</v>
      </c>
      <c r="C126" s="75" t="s">
        <v>227</v>
      </c>
      <c r="D126" s="62" t="s">
        <v>226</v>
      </c>
      <c r="E126" s="63">
        <v>0.5</v>
      </c>
      <c r="F126" s="64"/>
      <c r="G126" s="64"/>
      <c r="H126" s="65"/>
      <c r="I126" s="66">
        <v>10900</v>
      </c>
      <c r="J126" s="66"/>
      <c r="K126" s="66">
        <f t="shared" si="44"/>
        <v>10900</v>
      </c>
      <c r="L126" s="66">
        <f t="shared" si="45"/>
        <v>5450</v>
      </c>
      <c r="M126" s="67"/>
      <c r="N126" s="66"/>
      <c r="O126" s="66"/>
      <c r="P126" s="66"/>
      <c r="Q126" s="66"/>
      <c r="R126" s="66"/>
      <c r="S126" s="66"/>
      <c r="T126" s="66"/>
      <c r="U126" s="62"/>
      <c r="V126" s="66"/>
      <c r="W126" s="66"/>
      <c r="X126" s="66"/>
      <c r="Y126" s="66"/>
      <c r="Z126" s="66"/>
      <c r="AA126" s="66"/>
      <c r="AB126" s="66"/>
      <c r="AC126" s="66">
        <f t="shared" si="46"/>
        <v>5450</v>
      </c>
      <c r="AD126" s="66">
        <f t="shared" si="47"/>
        <v>946</v>
      </c>
      <c r="AE126" s="66"/>
      <c r="AF126" s="66">
        <f t="shared" si="48"/>
        <v>6396</v>
      </c>
      <c r="AG126" s="57"/>
      <c r="AH126" s="57"/>
    </row>
    <row r="127" spans="1:37" ht="47.25" x14ac:dyDescent="0.25">
      <c r="A127" s="60" t="s">
        <v>98</v>
      </c>
      <c r="B127" s="74" t="s">
        <v>214</v>
      </c>
      <c r="C127" s="75" t="s">
        <v>184</v>
      </c>
      <c r="D127" s="62" t="s">
        <v>226</v>
      </c>
      <c r="E127" s="63">
        <v>0.5</v>
      </c>
      <c r="F127" s="64"/>
      <c r="G127" s="64"/>
      <c r="H127" s="65"/>
      <c r="I127" s="66">
        <v>10900</v>
      </c>
      <c r="J127" s="67"/>
      <c r="K127" s="66">
        <f t="shared" si="44"/>
        <v>10900</v>
      </c>
      <c r="L127" s="66">
        <f t="shared" si="45"/>
        <v>5450</v>
      </c>
      <c r="M127" s="67"/>
      <c r="N127" s="66"/>
      <c r="O127" s="66"/>
      <c r="P127" s="66"/>
      <c r="Q127" s="66"/>
      <c r="R127" s="67"/>
      <c r="S127" s="67"/>
      <c r="T127" s="67"/>
      <c r="U127" s="62"/>
      <c r="V127" s="67"/>
      <c r="W127" s="67"/>
      <c r="X127" s="67"/>
      <c r="Y127" s="66"/>
      <c r="Z127" s="66"/>
      <c r="AA127" s="66"/>
      <c r="AB127" s="67"/>
      <c r="AC127" s="66">
        <f t="shared" si="46"/>
        <v>5450</v>
      </c>
      <c r="AD127" s="66">
        <f t="shared" si="47"/>
        <v>946</v>
      </c>
      <c r="AE127" s="68"/>
      <c r="AF127" s="66">
        <f t="shared" si="48"/>
        <v>6396</v>
      </c>
      <c r="AJ127" s="69"/>
      <c r="AK127" s="70"/>
    </row>
    <row r="128" spans="1:37" ht="47.25" x14ac:dyDescent="0.25">
      <c r="A128" s="60" t="s">
        <v>98</v>
      </c>
      <c r="B128" s="74" t="s">
        <v>214</v>
      </c>
      <c r="C128" s="75" t="s">
        <v>228</v>
      </c>
      <c r="D128" s="62" t="s">
        <v>226</v>
      </c>
      <c r="E128" s="63">
        <v>0.5</v>
      </c>
      <c r="F128" s="64"/>
      <c r="G128" s="64"/>
      <c r="H128" s="65"/>
      <c r="I128" s="66">
        <v>10900</v>
      </c>
      <c r="J128" s="67"/>
      <c r="K128" s="66">
        <f t="shared" si="44"/>
        <v>10900</v>
      </c>
      <c r="L128" s="66">
        <f t="shared" si="45"/>
        <v>5450</v>
      </c>
      <c r="M128" s="66"/>
      <c r="N128" s="66"/>
      <c r="O128" s="66"/>
      <c r="P128" s="66"/>
      <c r="Q128" s="66"/>
      <c r="R128" s="67"/>
      <c r="S128" s="66"/>
      <c r="T128" s="67"/>
      <c r="U128" s="62"/>
      <c r="V128" s="67"/>
      <c r="W128" s="67"/>
      <c r="X128" s="67"/>
      <c r="Y128" s="66"/>
      <c r="Z128" s="66"/>
      <c r="AA128" s="66"/>
      <c r="AB128" s="67"/>
      <c r="AC128" s="66">
        <f t="shared" si="46"/>
        <v>5450</v>
      </c>
      <c r="AD128" s="66">
        <f t="shared" si="47"/>
        <v>946</v>
      </c>
      <c r="AE128" s="68"/>
      <c r="AF128" s="66">
        <f t="shared" si="48"/>
        <v>6396</v>
      </c>
      <c r="AJ128" s="69"/>
      <c r="AK128" s="70"/>
    </row>
    <row r="129" spans="1:37" ht="47.25" x14ac:dyDescent="0.25">
      <c r="A129" s="60" t="s">
        <v>98</v>
      </c>
      <c r="B129" s="74" t="s">
        <v>214</v>
      </c>
      <c r="C129" s="75" t="s">
        <v>229</v>
      </c>
      <c r="D129" s="62" t="s">
        <v>230</v>
      </c>
      <c r="E129" s="63">
        <v>0.5</v>
      </c>
      <c r="F129" s="64"/>
      <c r="G129" s="64"/>
      <c r="H129" s="65"/>
      <c r="I129" s="66">
        <v>10900</v>
      </c>
      <c r="J129" s="67"/>
      <c r="K129" s="66">
        <f t="shared" si="44"/>
        <v>10900</v>
      </c>
      <c r="L129" s="66">
        <f t="shared" si="45"/>
        <v>5450</v>
      </c>
      <c r="M129" s="67"/>
      <c r="N129" s="66"/>
      <c r="O129" s="66"/>
      <c r="P129" s="66"/>
      <c r="Q129" s="66"/>
      <c r="R129" s="68"/>
      <c r="S129" s="66"/>
      <c r="T129" s="66"/>
      <c r="U129" s="62"/>
      <c r="V129" s="68"/>
      <c r="W129" s="68"/>
      <c r="X129" s="68"/>
      <c r="Y129" s="66"/>
      <c r="Z129" s="66"/>
      <c r="AA129" s="66"/>
      <c r="AB129" s="66"/>
      <c r="AC129" s="66">
        <f t="shared" si="46"/>
        <v>5450</v>
      </c>
      <c r="AD129" s="66">
        <f t="shared" si="47"/>
        <v>946</v>
      </c>
      <c r="AE129" s="68"/>
      <c r="AF129" s="66">
        <f t="shared" si="48"/>
        <v>6396</v>
      </c>
    </row>
    <row r="130" spans="1:37" ht="47.25" x14ac:dyDescent="0.25">
      <c r="A130" s="60" t="s">
        <v>98</v>
      </c>
      <c r="B130" s="74" t="s">
        <v>214</v>
      </c>
      <c r="C130" s="62" t="s">
        <v>229</v>
      </c>
      <c r="D130" s="62" t="s">
        <v>230</v>
      </c>
      <c r="E130" s="63">
        <v>1</v>
      </c>
      <c r="F130" s="64"/>
      <c r="G130" s="64"/>
      <c r="H130" s="65"/>
      <c r="I130" s="66">
        <v>10900</v>
      </c>
      <c r="J130" s="66"/>
      <c r="K130" s="66">
        <f t="shared" si="44"/>
        <v>10900</v>
      </c>
      <c r="L130" s="66">
        <f t="shared" si="45"/>
        <v>10900</v>
      </c>
      <c r="M130" s="66"/>
      <c r="N130" s="66"/>
      <c r="O130" s="66"/>
      <c r="P130" s="66"/>
      <c r="Q130" s="66"/>
      <c r="R130" s="66"/>
      <c r="S130" s="66"/>
      <c r="T130" s="66"/>
      <c r="U130" s="62"/>
      <c r="V130" s="66"/>
      <c r="W130" s="66"/>
      <c r="X130" s="66"/>
      <c r="Y130" s="66"/>
      <c r="Z130" s="66"/>
      <c r="AA130" s="66"/>
      <c r="AB130" s="66"/>
      <c r="AC130" s="66">
        <f t="shared" si="46"/>
        <v>10900</v>
      </c>
      <c r="AD130" s="66">
        <f t="shared" si="47"/>
        <v>1892</v>
      </c>
      <c r="AE130" s="66"/>
      <c r="AF130" s="66">
        <f t="shared" si="48"/>
        <v>12792</v>
      </c>
      <c r="AG130" s="57"/>
      <c r="AH130" s="57"/>
    </row>
    <row r="131" spans="1:37" ht="47.25" x14ac:dyDescent="0.25">
      <c r="A131" s="60" t="s">
        <v>98</v>
      </c>
      <c r="B131" s="74" t="s">
        <v>214</v>
      </c>
      <c r="C131" s="62" t="s">
        <v>231</v>
      </c>
      <c r="D131" s="62" t="s">
        <v>230</v>
      </c>
      <c r="E131" s="63">
        <v>1</v>
      </c>
      <c r="F131" s="64"/>
      <c r="G131" s="64"/>
      <c r="H131" s="65"/>
      <c r="I131" s="66">
        <v>10900</v>
      </c>
      <c r="J131" s="67"/>
      <c r="K131" s="66">
        <f t="shared" si="44"/>
        <v>10900</v>
      </c>
      <c r="L131" s="66">
        <f t="shared" si="45"/>
        <v>10900</v>
      </c>
      <c r="M131" s="66"/>
      <c r="N131" s="66"/>
      <c r="O131" s="66"/>
      <c r="P131" s="66"/>
      <c r="Q131" s="66"/>
      <c r="R131" s="67"/>
      <c r="S131" s="67"/>
      <c r="T131" s="67"/>
      <c r="U131" s="62"/>
      <c r="V131" s="67"/>
      <c r="W131" s="67"/>
      <c r="X131" s="67"/>
      <c r="Y131" s="66"/>
      <c r="Z131" s="66"/>
      <c r="AA131" s="66"/>
      <c r="AB131" s="67"/>
      <c r="AC131" s="66">
        <f t="shared" si="46"/>
        <v>10900</v>
      </c>
      <c r="AD131" s="66">
        <f t="shared" si="47"/>
        <v>1892</v>
      </c>
      <c r="AE131" s="68"/>
      <c r="AF131" s="66">
        <f t="shared" si="48"/>
        <v>12792</v>
      </c>
      <c r="AJ131" s="69"/>
      <c r="AK131" s="70"/>
    </row>
    <row r="132" spans="1:37" ht="47.25" x14ac:dyDescent="0.25">
      <c r="A132" s="60" t="s">
        <v>98</v>
      </c>
      <c r="B132" s="74" t="s">
        <v>214</v>
      </c>
      <c r="C132" s="89" t="s">
        <v>231</v>
      </c>
      <c r="D132" s="62" t="s">
        <v>230</v>
      </c>
      <c r="E132" s="63">
        <v>0.5</v>
      </c>
      <c r="F132" s="64"/>
      <c r="G132" s="64"/>
      <c r="H132" s="65"/>
      <c r="I132" s="66">
        <v>10900</v>
      </c>
      <c r="J132" s="67"/>
      <c r="K132" s="66">
        <f t="shared" si="44"/>
        <v>10900</v>
      </c>
      <c r="L132" s="66">
        <f t="shared" si="45"/>
        <v>5450</v>
      </c>
      <c r="M132" s="66"/>
      <c r="N132" s="66"/>
      <c r="O132" s="66"/>
      <c r="P132" s="66"/>
      <c r="Q132" s="66"/>
      <c r="R132" s="67"/>
      <c r="S132" s="66"/>
      <c r="T132" s="67"/>
      <c r="U132" s="62"/>
      <c r="V132" s="67"/>
      <c r="W132" s="67"/>
      <c r="X132" s="67"/>
      <c r="Y132" s="66"/>
      <c r="Z132" s="66"/>
      <c r="AA132" s="66"/>
      <c r="AB132" s="67"/>
      <c r="AC132" s="66">
        <f t="shared" si="46"/>
        <v>5450</v>
      </c>
      <c r="AD132" s="66">
        <f t="shared" si="47"/>
        <v>946</v>
      </c>
      <c r="AE132" s="68"/>
      <c r="AF132" s="66">
        <f t="shared" si="48"/>
        <v>6396</v>
      </c>
      <c r="AJ132" s="69"/>
      <c r="AK132" s="70"/>
    </row>
    <row r="133" spans="1:37" ht="47.25" x14ac:dyDescent="0.25">
      <c r="A133" s="60" t="s">
        <v>98</v>
      </c>
      <c r="B133" s="74" t="s">
        <v>214</v>
      </c>
      <c r="C133" s="101" t="s">
        <v>188</v>
      </c>
      <c r="D133" s="62" t="s">
        <v>230</v>
      </c>
      <c r="E133" s="63">
        <v>0.5</v>
      </c>
      <c r="F133" s="64"/>
      <c r="G133" s="64"/>
      <c r="H133" s="65"/>
      <c r="I133" s="66">
        <v>10900</v>
      </c>
      <c r="J133" s="67"/>
      <c r="K133" s="66">
        <f t="shared" si="44"/>
        <v>10900</v>
      </c>
      <c r="L133" s="66">
        <f t="shared" si="45"/>
        <v>5450</v>
      </c>
      <c r="M133" s="66"/>
      <c r="N133" s="66"/>
      <c r="O133" s="66"/>
      <c r="P133" s="66"/>
      <c r="Q133" s="66"/>
      <c r="R133" s="68"/>
      <c r="S133" s="66"/>
      <c r="T133" s="66"/>
      <c r="U133" s="62"/>
      <c r="V133" s="68"/>
      <c r="W133" s="68"/>
      <c r="X133" s="68"/>
      <c r="Y133" s="66"/>
      <c r="Z133" s="66"/>
      <c r="AA133" s="66"/>
      <c r="AB133" s="66"/>
      <c r="AC133" s="66">
        <f t="shared" si="46"/>
        <v>5450</v>
      </c>
      <c r="AD133" s="66">
        <f t="shared" si="47"/>
        <v>946</v>
      </c>
      <c r="AE133" s="68"/>
      <c r="AF133" s="66">
        <f t="shared" si="48"/>
        <v>6396</v>
      </c>
    </row>
    <row r="134" spans="1:37" ht="63" x14ac:dyDescent="0.25">
      <c r="A134" s="60" t="s">
        <v>98</v>
      </c>
      <c r="B134" s="74" t="s">
        <v>214</v>
      </c>
      <c r="C134" s="84" t="s">
        <v>232</v>
      </c>
      <c r="D134" s="62" t="s">
        <v>230</v>
      </c>
      <c r="E134" s="63">
        <v>1</v>
      </c>
      <c r="F134" s="64"/>
      <c r="G134" s="64"/>
      <c r="H134" s="65"/>
      <c r="I134" s="66">
        <v>10900</v>
      </c>
      <c r="J134" s="66"/>
      <c r="K134" s="66">
        <f t="shared" si="44"/>
        <v>10900</v>
      </c>
      <c r="L134" s="66">
        <f t="shared" si="45"/>
        <v>10900</v>
      </c>
      <c r="M134" s="67"/>
      <c r="N134" s="66"/>
      <c r="O134" s="66"/>
      <c r="P134" s="66"/>
      <c r="Q134" s="66"/>
      <c r="R134" s="67"/>
      <c r="S134" s="66"/>
      <c r="T134" s="66"/>
      <c r="U134" s="62"/>
      <c r="V134" s="66"/>
      <c r="W134" s="66"/>
      <c r="X134" s="66"/>
      <c r="Y134" s="66"/>
      <c r="Z134" s="66"/>
      <c r="AA134" s="66"/>
      <c r="AB134" s="66"/>
      <c r="AC134" s="66">
        <f t="shared" si="46"/>
        <v>10900</v>
      </c>
      <c r="AD134" s="66">
        <f t="shared" si="47"/>
        <v>1892</v>
      </c>
      <c r="AE134" s="66"/>
      <c r="AF134" s="66">
        <f t="shared" si="48"/>
        <v>12792</v>
      </c>
      <c r="AG134" s="57"/>
      <c r="AH134" s="57"/>
    </row>
    <row r="135" spans="1:37" ht="63" x14ac:dyDescent="0.25">
      <c r="A135" s="60" t="s">
        <v>98</v>
      </c>
      <c r="B135" s="74" t="s">
        <v>214</v>
      </c>
      <c r="C135" s="103" t="s">
        <v>232</v>
      </c>
      <c r="D135" s="62" t="s">
        <v>230</v>
      </c>
      <c r="E135" s="63">
        <v>0.5</v>
      </c>
      <c r="F135" s="64"/>
      <c r="G135" s="64"/>
      <c r="H135" s="65"/>
      <c r="I135" s="66">
        <v>10900</v>
      </c>
      <c r="J135" s="67"/>
      <c r="K135" s="66">
        <f t="shared" si="44"/>
        <v>10900</v>
      </c>
      <c r="L135" s="66">
        <f t="shared" si="45"/>
        <v>5450</v>
      </c>
      <c r="M135" s="67"/>
      <c r="N135" s="66"/>
      <c r="O135" s="66"/>
      <c r="P135" s="66"/>
      <c r="Q135" s="66"/>
      <c r="R135" s="67"/>
      <c r="S135" s="67"/>
      <c r="T135" s="67"/>
      <c r="U135" s="62"/>
      <c r="V135" s="67"/>
      <c r="W135" s="67"/>
      <c r="X135" s="67"/>
      <c r="Y135" s="66"/>
      <c r="Z135" s="66"/>
      <c r="AA135" s="66"/>
      <c r="AB135" s="67"/>
      <c r="AC135" s="66">
        <f t="shared" si="46"/>
        <v>5450</v>
      </c>
      <c r="AD135" s="66">
        <f t="shared" si="47"/>
        <v>946</v>
      </c>
      <c r="AE135" s="68"/>
      <c r="AF135" s="66">
        <f t="shared" si="48"/>
        <v>6396</v>
      </c>
      <c r="AJ135" s="69"/>
      <c r="AK135" s="70"/>
    </row>
    <row r="136" spans="1:37" ht="47.25" x14ac:dyDescent="0.25">
      <c r="A136" s="60" t="s">
        <v>98</v>
      </c>
      <c r="B136" s="74" t="s">
        <v>214</v>
      </c>
      <c r="C136" s="62" t="s">
        <v>184</v>
      </c>
      <c r="D136" s="62" t="s">
        <v>230</v>
      </c>
      <c r="E136" s="63">
        <v>0.5</v>
      </c>
      <c r="F136" s="64"/>
      <c r="G136" s="64"/>
      <c r="H136" s="65"/>
      <c r="I136" s="66">
        <v>10900</v>
      </c>
      <c r="J136" s="67"/>
      <c r="K136" s="66">
        <f t="shared" si="44"/>
        <v>10900</v>
      </c>
      <c r="L136" s="66">
        <f t="shared" si="45"/>
        <v>5450</v>
      </c>
      <c r="M136" s="67"/>
      <c r="N136" s="66"/>
      <c r="O136" s="66"/>
      <c r="P136" s="66"/>
      <c r="Q136" s="66"/>
      <c r="R136" s="67"/>
      <c r="S136" s="66"/>
      <c r="T136" s="67"/>
      <c r="U136" s="62"/>
      <c r="V136" s="67"/>
      <c r="W136" s="67"/>
      <c r="X136" s="67"/>
      <c r="Y136" s="66"/>
      <c r="Z136" s="66"/>
      <c r="AA136" s="66"/>
      <c r="AB136" s="67"/>
      <c r="AC136" s="66">
        <f t="shared" si="46"/>
        <v>5450</v>
      </c>
      <c r="AD136" s="66">
        <f t="shared" si="47"/>
        <v>946</v>
      </c>
      <c r="AE136" s="68"/>
      <c r="AF136" s="66">
        <f t="shared" si="48"/>
        <v>6396</v>
      </c>
      <c r="AJ136" s="69"/>
      <c r="AK136" s="70"/>
    </row>
    <row r="137" spans="1:37" ht="47.25" x14ac:dyDescent="0.25">
      <c r="A137" s="60" t="s">
        <v>98</v>
      </c>
      <c r="B137" s="74" t="s">
        <v>214</v>
      </c>
      <c r="C137" s="75" t="s">
        <v>208</v>
      </c>
      <c r="D137" s="62" t="s">
        <v>230</v>
      </c>
      <c r="E137" s="63">
        <v>0.5</v>
      </c>
      <c r="F137" s="64"/>
      <c r="G137" s="64"/>
      <c r="H137" s="65"/>
      <c r="I137" s="66">
        <v>10900</v>
      </c>
      <c r="J137" s="67"/>
      <c r="K137" s="66">
        <f t="shared" si="44"/>
        <v>10900</v>
      </c>
      <c r="L137" s="66">
        <f t="shared" si="45"/>
        <v>5450</v>
      </c>
      <c r="M137" s="67"/>
      <c r="N137" s="66"/>
      <c r="O137" s="66"/>
      <c r="P137" s="66"/>
      <c r="Q137" s="66"/>
      <c r="R137" s="67"/>
      <c r="S137" s="66"/>
      <c r="T137" s="67"/>
      <c r="U137" s="62"/>
      <c r="V137" s="67"/>
      <c r="W137" s="67"/>
      <c r="X137" s="67"/>
      <c r="Y137" s="66"/>
      <c r="Z137" s="66"/>
      <c r="AA137" s="66"/>
      <c r="AB137" s="67"/>
      <c r="AC137" s="66">
        <f t="shared" si="46"/>
        <v>5450</v>
      </c>
      <c r="AD137" s="66">
        <f t="shared" si="47"/>
        <v>946</v>
      </c>
      <c r="AE137" s="68"/>
      <c r="AF137" s="66">
        <f t="shared" si="48"/>
        <v>6396</v>
      </c>
      <c r="AJ137" s="69"/>
      <c r="AK137" s="70"/>
    </row>
    <row r="138" spans="1:37" ht="47.25" x14ac:dyDescent="0.25">
      <c r="A138" s="60" t="s">
        <v>98</v>
      </c>
      <c r="B138" s="74" t="s">
        <v>214</v>
      </c>
      <c r="C138" s="62" t="s">
        <v>233</v>
      </c>
      <c r="D138" s="62" t="s">
        <v>230</v>
      </c>
      <c r="E138" s="63">
        <v>1</v>
      </c>
      <c r="F138" s="64"/>
      <c r="G138" s="64"/>
      <c r="H138" s="65"/>
      <c r="I138" s="66">
        <v>10900</v>
      </c>
      <c r="J138" s="67"/>
      <c r="K138" s="66">
        <f t="shared" si="44"/>
        <v>10900</v>
      </c>
      <c r="L138" s="66">
        <f t="shared" si="45"/>
        <v>10900</v>
      </c>
      <c r="M138" s="67"/>
      <c r="N138" s="66"/>
      <c r="O138" s="66"/>
      <c r="P138" s="66"/>
      <c r="Q138" s="66"/>
      <c r="R138" s="67"/>
      <c r="S138" s="66"/>
      <c r="T138" s="66"/>
      <c r="U138" s="62"/>
      <c r="V138" s="68"/>
      <c r="W138" s="68"/>
      <c r="X138" s="68"/>
      <c r="Y138" s="66"/>
      <c r="Z138" s="66"/>
      <c r="AA138" s="66"/>
      <c r="AB138" s="66"/>
      <c r="AC138" s="66">
        <f t="shared" si="46"/>
        <v>10900</v>
      </c>
      <c r="AD138" s="66">
        <f t="shared" si="47"/>
        <v>1892</v>
      </c>
      <c r="AE138" s="68"/>
      <c r="AF138" s="66">
        <f t="shared" si="48"/>
        <v>12792</v>
      </c>
    </row>
    <row r="139" spans="1:37" ht="47.25" x14ac:dyDescent="0.25">
      <c r="A139" s="60" t="s">
        <v>98</v>
      </c>
      <c r="B139" s="74" t="s">
        <v>214</v>
      </c>
      <c r="C139" s="75" t="s">
        <v>233</v>
      </c>
      <c r="D139" s="62" t="s">
        <v>230</v>
      </c>
      <c r="E139" s="63">
        <v>0.5</v>
      </c>
      <c r="F139" s="64"/>
      <c r="G139" s="64"/>
      <c r="H139" s="65"/>
      <c r="I139" s="66">
        <v>10900</v>
      </c>
      <c r="J139" s="66"/>
      <c r="K139" s="66">
        <f t="shared" si="44"/>
        <v>10900</v>
      </c>
      <c r="L139" s="66">
        <f t="shared" si="45"/>
        <v>5450</v>
      </c>
      <c r="M139" s="67"/>
      <c r="N139" s="66"/>
      <c r="O139" s="66"/>
      <c r="P139" s="66"/>
      <c r="Q139" s="66"/>
      <c r="R139" s="67"/>
      <c r="S139" s="66"/>
      <c r="T139" s="66"/>
      <c r="U139" s="62"/>
      <c r="V139" s="66"/>
      <c r="W139" s="66"/>
      <c r="X139" s="66"/>
      <c r="Y139" s="66"/>
      <c r="Z139" s="66"/>
      <c r="AA139" s="66"/>
      <c r="AB139" s="66"/>
      <c r="AC139" s="66">
        <f t="shared" si="46"/>
        <v>5450</v>
      </c>
      <c r="AD139" s="66">
        <f t="shared" si="47"/>
        <v>946</v>
      </c>
      <c r="AE139" s="66"/>
      <c r="AF139" s="66">
        <f t="shared" si="48"/>
        <v>6396</v>
      </c>
      <c r="AG139" s="57"/>
      <c r="AH139" s="57"/>
    </row>
    <row r="140" spans="1:37" ht="47.25" x14ac:dyDescent="0.25">
      <c r="A140" s="60" t="s">
        <v>98</v>
      </c>
      <c r="B140" s="74" t="s">
        <v>214</v>
      </c>
      <c r="C140" s="62" t="s">
        <v>234</v>
      </c>
      <c r="D140" s="62" t="s">
        <v>230</v>
      </c>
      <c r="E140" s="63">
        <v>0.75</v>
      </c>
      <c r="F140" s="64"/>
      <c r="G140" s="64"/>
      <c r="H140" s="65"/>
      <c r="I140" s="66">
        <v>10900</v>
      </c>
      <c r="J140" s="67"/>
      <c r="K140" s="66">
        <f t="shared" si="44"/>
        <v>10900</v>
      </c>
      <c r="L140" s="66">
        <f t="shared" si="45"/>
        <v>8175</v>
      </c>
      <c r="M140" s="66"/>
      <c r="N140" s="66"/>
      <c r="O140" s="66"/>
      <c r="P140" s="66"/>
      <c r="Q140" s="66"/>
      <c r="R140" s="67"/>
      <c r="S140" s="67"/>
      <c r="T140" s="67"/>
      <c r="U140" s="62"/>
      <c r="V140" s="67"/>
      <c r="W140" s="67"/>
      <c r="X140" s="67"/>
      <c r="Y140" s="66"/>
      <c r="Z140" s="66"/>
      <c r="AA140" s="66"/>
      <c r="AB140" s="67"/>
      <c r="AC140" s="66">
        <f t="shared" si="46"/>
        <v>8175</v>
      </c>
      <c r="AD140" s="66">
        <f t="shared" si="47"/>
        <v>1419</v>
      </c>
      <c r="AE140" s="68"/>
      <c r="AF140" s="66">
        <f t="shared" si="48"/>
        <v>9594</v>
      </c>
      <c r="AJ140" s="69"/>
      <c r="AK140" s="70"/>
    </row>
    <row r="141" spans="1:37" ht="47.25" x14ac:dyDescent="0.25">
      <c r="A141" s="60" t="s">
        <v>98</v>
      </c>
      <c r="B141" s="74" t="s">
        <v>214</v>
      </c>
      <c r="C141" s="62" t="s">
        <v>235</v>
      </c>
      <c r="D141" s="62" t="s">
        <v>230</v>
      </c>
      <c r="E141" s="63">
        <v>1</v>
      </c>
      <c r="F141" s="64"/>
      <c r="G141" s="64"/>
      <c r="H141" s="65"/>
      <c r="I141" s="66">
        <v>10900</v>
      </c>
      <c r="J141" s="67"/>
      <c r="K141" s="66">
        <f t="shared" si="44"/>
        <v>10900</v>
      </c>
      <c r="L141" s="66">
        <f t="shared" si="45"/>
        <v>10900</v>
      </c>
      <c r="M141" s="67"/>
      <c r="N141" s="66"/>
      <c r="O141" s="66"/>
      <c r="P141" s="66"/>
      <c r="Q141" s="66"/>
      <c r="R141" s="67"/>
      <c r="S141" s="66"/>
      <c r="T141" s="67"/>
      <c r="U141" s="62"/>
      <c r="V141" s="67"/>
      <c r="W141" s="67"/>
      <c r="X141" s="67"/>
      <c r="Y141" s="66"/>
      <c r="Z141" s="66"/>
      <c r="AA141" s="66"/>
      <c r="AB141" s="67"/>
      <c r="AC141" s="66">
        <f t="shared" si="46"/>
        <v>10900</v>
      </c>
      <c r="AD141" s="66">
        <f t="shared" si="47"/>
        <v>1892</v>
      </c>
      <c r="AE141" s="68"/>
      <c r="AF141" s="66">
        <f t="shared" si="48"/>
        <v>12792</v>
      </c>
      <c r="AJ141" s="69"/>
      <c r="AK141" s="70"/>
    </row>
    <row r="142" spans="1:37" ht="63" x14ac:dyDescent="0.25">
      <c r="A142" s="60" t="s">
        <v>98</v>
      </c>
      <c r="B142" s="74" t="s">
        <v>214</v>
      </c>
      <c r="C142" s="103" t="s">
        <v>236</v>
      </c>
      <c r="D142" s="62" t="s">
        <v>230</v>
      </c>
      <c r="E142" s="63">
        <v>0.5</v>
      </c>
      <c r="F142" s="64"/>
      <c r="G142" s="64"/>
      <c r="H142" s="65"/>
      <c r="I142" s="66">
        <v>10900</v>
      </c>
      <c r="J142" s="67"/>
      <c r="K142" s="66">
        <f t="shared" si="44"/>
        <v>10900</v>
      </c>
      <c r="L142" s="66">
        <f t="shared" si="45"/>
        <v>5450</v>
      </c>
      <c r="M142" s="66"/>
      <c r="N142" s="66"/>
      <c r="O142" s="66"/>
      <c r="P142" s="66"/>
      <c r="Q142" s="66"/>
      <c r="R142" s="68"/>
      <c r="S142" s="66"/>
      <c r="T142" s="66"/>
      <c r="U142" s="62"/>
      <c r="V142" s="68"/>
      <c r="W142" s="68"/>
      <c r="X142" s="68"/>
      <c r="Y142" s="66"/>
      <c r="Z142" s="66"/>
      <c r="AA142" s="66"/>
      <c r="AB142" s="66"/>
      <c r="AC142" s="66">
        <f t="shared" si="46"/>
        <v>5450</v>
      </c>
      <c r="AD142" s="66">
        <f t="shared" si="47"/>
        <v>946</v>
      </c>
      <c r="AE142" s="68"/>
      <c r="AF142" s="66">
        <f t="shared" si="48"/>
        <v>6396</v>
      </c>
    </row>
    <row r="143" spans="1:37" ht="82.5" x14ac:dyDescent="0.25">
      <c r="A143" s="60" t="s">
        <v>98</v>
      </c>
      <c r="B143" s="74" t="s">
        <v>214</v>
      </c>
      <c r="C143" s="108" t="s">
        <v>237</v>
      </c>
      <c r="D143" s="62" t="s">
        <v>230</v>
      </c>
      <c r="E143" s="63">
        <v>0.5</v>
      </c>
      <c r="F143" s="64"/>
      <c r="G143" s="64"/>
      <c r="H143" s="65"/>
      <c r="I143" s="66">
        <v>10900</v>
      </c>
      <c r="J143" s="66"/>
      <c r="K143" s="66">
        <f t="shared" si="44"/>
        <v>10900</v>
      </c>
      <c r="L143" s="66">
        <f t="shared" si="45"/>
        <v>5450</v>
      </c>
      <c r="M143" s="67"/>
      <c r="N143" s="66"/>
      <c r="O143" s="66"/>
      <c r="P143" s="66"/>
      <c r="Q143" s="66"/>
      <c r="R143" s="66"/>
      <c r="S143" s="66"/>
      <c r="T143" s="66"/>
      <c r="U143" s="62"/>
      <c r="V143" s="66"/>
      <c r="W143" s="66"/>
      <c r="X143" s="66"/>
      <c r="Y143" s="66"/>
      <c r="Z143" s="66"/>
      <c r="AA143" s="66"/>
      <c r="AB143" s="66"/>
      <c r="AC143" s="66">
        <f t="shared" si="46"/>
        <v>5450</v>
      </c>
      <c r="AD143" s="66">
        <f t="shared" si="47"/>
        <v>946</v>
      </c>
      <c r="AE143" s="66"/>
      <c r="AF143" s="66">
        <f t="shared" si="48"/>
        <v>6396</v>
      </c>
      <c r="AG143" s="57"/>
      <c r="AH143" s="57"/>
    </row>
    <row r="144" spans="1:37" ht="47.25" x14ac:dyDescent="0.25">
      <c r="A144" s="60" t="s">
        <v>98</v>
      </c>
      <c r="B144" s="74" t="s">
        <v>214</v>
      </c>
      <c r="C144" s="62" t="s">
        <v>238</v>
      </c>
      <c r="D144" s="62" t="s">
        <v>239</v>
      </c>
      <c r="E144" s="63">
        <v>1</v>
      </c>
      <c r="F144" s="64"/>
      <c r="G144" s="64"/>
      <c r="H144" s="65"/>
      <c r="I144" s="66">
        <v>10900</v>
      </c>
      <c r="J144" s="67"/>
      <c r="K144" s="66">
        <f t="shared" si="44"/>
        <v>10900</v>
      </c>
      <c r="L144" s="66">
        <f t="shared" si="45"/>
        <v>10900</v>
      </c>
      <c r="M144" s="66"/>
      <c r="N144" s="66"/>
      <c r="O144" s="66"/>
      <c r="P144" s="66"/>
      <c r="Q144" s="66"/>
      <c r="R144" s="67"/>
      <c r="S144" s="67"/>
      <c r="T144" s="67"/>
      <c r="U144" s="62"/>
      <c r="V144" s="67"/>
      <c r="W144" s="67"/>
      <c r="X144" s="67"/>
      <c r="Y144" s="66"/>
      <c r="Z144" s="66"/>
      <c r="AA144" s="66"/>
      <c r="AB144" s="67"/>
      <c r="AC144" s="66">
        <f t="shared" si="46"/>
        <v>10900</v>
      </c>
      <c r="AD144" s="66">
        <f t="shared" si="47"/>
        <v>1892</v>
      </c>
      <c r="AE144" s="68"/>
      <c r="AF144" s="66">
        <f t="shared" si="48"/>
        <v>12792</v>
      </c>
      <c r="AJ144" s="69"/>
      <c r="AK144" s="70"/>
    </row>
    <row r="145" spans="1:37" ht="47.25" x14ac:dyDescent="0.25">
      <c r="A145" s="60" t="s">
        <v>98</v>
      </c>
      <c r="B145" s="74" t="s">
        <v>214</v>
      </c>
      <c r="C145" s="62" t="s">
        <v>240</v>
      </c>
      <c r="D145" s="62" t="s">
        <v>239</v>
      </c>
      <c r="E145" s="63">
        <v>1</v>
      </c>
      <c r="F145" s="64"/>
      <c r="G145" s="64"/>
      <c r="H145" s="65"/>
      <c r="I145" s="66">
        <v>10900</v>
      </c>
      <c r="J145" s="67"/>
      <c r="K145" s="66">
        <f t="shared" si="44"/>
        <v>10900</v>
      </c>
      <c r="L145" s="66">
        <f t="shared" si="45"/>
        <v>10900</v>
      </c>
      <c r="M145" s="66"/>
      <c r="N145" s="66"/>
      <c r="O145" s="66"/>
      <c r="P145" s="66"/>
      <c r="Q145" s="66"/>
      <c r="R145" s="67"/>
      <c r="S145" s="66"/>
      <c r="T145" s="67"/>
      <c r="U145" s="62"/>
      <c r="V145" s="67"/>
      <c r="W145" s="67"/>
      <c r="X145" s="67"/>
      <c r="Y145" s="66"/>
      <c r="Z145" s="66"/>
      <c r="AA145" s="66"/>
      <c r="AB145" s="67"/>
      <c r="AC145" s="66">
        <f t="shared" si="46"/>
        <v>10900</v>
      </c>
      <c r="AD145" s="66">
        <f t="shared" si="47"/>
        <v>1892</v>
      </c>
      <c r="AE145" s="68"/>
      <c r="AF145" s="66">
        <f t="shared" si="48"/>
        <v>12792</v>
      </c>
      <c r="AJ145" s="69"/>
      <c r="AK145" s="70"/>
    </row>
    <row r="146" spans="1:37" ht="47.25" x14ac:dyDescent="0.25">
      <c r="A146" s="60" t="s">
        <v>98</v>
      </c>
      <c r="B146" s="74" t="s">
        <v>214</v>
      </c>
      <c r="C146" s="91" t="s">
        <v>241</v>
      </c>
      <c r="D146" s="62" t="s">
        <v>242</v>
      </c>
      <c r="E146" s="63">
        <v>1</v>
      </c>
      <c r="F146" s="64"/>
      <c r="G146" s="64"/>
      <c r="H146" s="65"/>
      <c r="I146" s="66">
        <v>10900</v>
      </c>
      <c r="J146" s="67"/>
      <c r="K146" s="66">
        <f t="shared" si="44"/>
        <v>10900</v>
      </c>
      <c r="L146" s="66">
        <f t="shared" si="45"/>
        <v>10900</v>
      </c>
      <c r="M146" s="66"/>
      <c r="N146" s="66"/>
      <c r="O146" s="66"/>
      <c r="P146" s="66"/>
      <c r="Q146" s="66"/>
      <c r="R146" s="68"/>
      <c r="S146" s="66"/>
      <c r="T146" s="66"/>
      <c r="U146" s="62"/>
      <c r="V146" s="68"/>
      <c r="W146" s="68"/>
      <c r="X146" s="68"/>
      <c r="Y146" s="66"/>
      <c r="Z146" s="66"/>
      <c r="AA146" s="66"/>
      <c r="AB146" s="66"/>
      <c r="AC146" s="66">
        <f t="shared" si="46"/>
        <v>10900</v>
      </c>
      <c r="AD146" s="66">
        <f t="shared" si="47"/>
        <v>1892</v>
      </c>
      <c r="AE146" s="68"/>
      <c r="AF146" s="66">
        <f t="shared" si="48"/>
        <v>12792</v>
      </c>
    </row>
    <row r="147" spans="1:37" ht="63" x14ac:dyDescent="0.25">
      <c r="A147" s="60" t="s">
        <v>98</v>
      </c>
      <c r="B147" s="74" t="s">
        <v>214</v>
      </c>
      <c r="C147" s="84" t="s">
        <v>236</v>
      </c>
      <c r="D147" s="62" t="s">
        <v>243</v>
      </c>
      <c r="E147" s="63">
        <v>1</v>
      </c>
      <c r="F147" s="64"/>
      <c r="G147" s="64"/>
      <c r="H147" s="81"/>
      <c r="I147" s="66">
        <v>10900</v>
      </c>
      <c r="J147" s="66"/>
      <c r="K147" s="66">
        <f t="shared" si="44"/>
        <v>10900</v>
      </c>
      <c r="L147" s="66">
        <f t="shared" si="45"/>
        <v>10900</v>
      </c>
      <c r="M147" s="67"/>
      <c r="N147" s="66"/>
      <c r="O147" s="66"/>
      <c r="P147" s="66"/>
      <c r="Q147" s="66"/>
      <c r="R147" s="66"/>
      <c r="S147" s="66"/>
      <c r="T147" s="66"/>
      <c r="U147" s="62"/>
      <c r="V147" s="66"/>
      <c r="W147" s="66"/>
      <c r="X147" s="66"/>
      <c r="Y147" s="66"/>
      <c r="Z147" s="66"/>
      <c r="AA147" s="66"/>
      <c r="AB147" s="66"/>
      <c r="AC147" s="66">
        <f t="shared" si="46"/>
        <v>10900</v>
      </c>
      <c r="AD147" s="66">
        <f t="shared" si="47"/>
        <v>1892</v>
      </c>
      <c r="AE147" s="66"/>
      <c r="AF147" s="66">
        <f t="shared" si="48"/>
        <v>12792</v>
      </c>
      <c r="AG147" s="57"/>
      <c r="AH147" s="57"/>
    </row>
    <row r="148" spans="1:37" ht="47.25" x14ac:dyDescent="0.25">
      <c r="A148" s="60" t="s">
        <v>98</v>
      </c>
      <c r="B148" s="74" t="s">
        <v>214</v>
      </c>
      <c r="C148" s="62" t="s">
        <v>244</v>
      </c>
      <c r="D148" s="62" t="s">
        <v>245</v>
      </c>
      <c r="E148" s="63">
        <v>1</v>
      </c>
      <c r="F148" s="64"/>
      <c r="G148" s="64"/>
      <c r="H148" s="81"/>
      <c r="I148" s="66">
        <v>10900</v>
      </c>
      <c r="J148" s="67"/>
      <c r="K148" s="66">
        <f t="shared" si="44"/>
        <v>10900</v>
      </c>
      <c r="L148" s="66">
        <f t="shared" si="45"/>
        <v>10900</v>
      </c>
      <c r="M148" s="67"/>
      <c r="N148" s="66"/>
      <c r="O148" s="66"/>
      <c r="P148" s="66"/>
      <c r="Q148" s="66"/>
      <c r="R148" s="67"/>
      <c r="S148" s="67"/>
      <c r="T148" s="67"/>
      <c r="U148" s="62"/>
      <c r="V148" s="67"/>
      <c r="W148" s="67"/>
      <c r="X148" s="67"/>
      <c r="Y148" s="66"/>
      <c r="Z148" s="66"/>
      <c r="AA148" s="66"/>
      <c r="AB148" s="67"/>
      <c r="AC148" s="66">
        <f t="shared" si="46"/>
        <v>10900</v>
      </c>
      <c r="AD148" s="66">
        <f t="shared" si="47"/>
        <v>1892</v>
      </c>
      <c r="AE148" s="68"/>
      <c r="AF148" s="66">
        <f t="shared" si="48"/>
        <v>12792</v>
      </c>
      <c r="AJ148" s="69"/>
      <c r="AK148" s="70"/>
    </row>
    <row r="149" spans="1:37" ht="47.25" x14ac:dyDescent="0.25">
      <c r="A149" s="60" t="s">
        <v>98</v>
      </c>
      <c r="B149" s="74" t="s">
        <v>214</v>
      </c>
      <c r="C149" s="62" t="s">
        <v>246</v>
      </c>
      <c r="D149" s="62" t="s">
        <v>245</v>
      </c>
      <c r="E149" s="63">
        <v>1</v>
      </c>
      <c r="F149" s="64"/>
      <c r="G149" s="64"/>
      <c r="H149" s="81"/>
      <c r="I149" s="66">
        <v>10900</v>
      </c>
      <c r="J149" s="67"/>
      <c r="K149" s="66">
        <f t="shared" si="44"/>
        <v>10900</v>
      </c>
      <c r="L149" s="66">
        <f t="shared" si="45"/>
        <v>10900</v>
      </c>
      <c r="M149" s="67"/>
      <c r="N149" s="66"/>
      <c r="O149" s="66"/>
      <c r="P149" s="66"/>
      <c r="Q149" s="66"/>
      <c r="R149" s="67"/>
      <c r="S149" s="66"/>
      <c r="T149" s="67"/>
      <c r="U149" s="62"/>
      <c r="V149" s="67"/>
      <c r="W149" s="67"/>
      <c r="X149" s="67"/>
      <c r="Y149" s="66"/>
      <c r="Z149" s="66"/>
      <c r="AA149" s="66"/>
      <c r="AB149" s="67"/>
      <c r="AC149" s="66">
        <f t="shared" si="46"/>
        <v>10900</v>
      </c>
      <c r="AD149" s="66">
        <f t="shared" si="47"/>
        <v>1892</v>
      </c>
      <c r="AE149" s="68"/>
      <c r="AF149" s="66">
        <f t="shared" si="48"/>
        <v>12792</v>
      </c>
      <c r="AJ149" s="69"/>
      <c r="AK149" s="70"/>
    </row>
    <row r="150" spans="1:37" ht="47.25" x14ac:dyDescent="0.25">
      <c r="A150" s="60" t="s">
        <v>98</v>
      </c>
      <c r="B150" s="74" t="s">
        <v>214</v>
      </c>
      <c r="C150" s="75" t="s">
        <v>246</v>
      </c>
      <c r="D150" s="62" t="s">
        <v>245</v>
      </c>
      <c r="E150" s="63">
        <v>0.5</v>
      </c>
      <c r="F150" s="64"/>
      <c r="G150" s="64"/>
      <c r="H150" s="65"/>
      <c r="I150" s="66">
        <v>10900</v>
      </c>
      <c r="J150" s="67"/>
      <c r="K150" s="66">
        <f t="shared" si="44"/>
        <v>10900</v>
      </c>
      <c r="L150" s="66">
        <f t="shared" si="45"/>
        <v>5450</v>
      </c>
      <c r="M150" s="66"/>
      <c r="N150" s="66"/>
      <c r="O150" s="66"/>
      <c r="P150" s="66"/>
      <c r="Q150" s="66"/>
      <c r="R150" s="68"/>
      <c r="S150" s="66"/>
      <c r="T150" s="66"/>
      <c r="U150" s="62"/>
      <c r="V150" s="68"/>
      <c r="W150" s="68"/>
      <c r="X150" s="68"/>
      <c r="Y150" s="66"/>
      <c r="Z150" s="66"/>
      <c r="AA150" s="66"/>
      <c r="AB150" s="66"/>
      <c r="AC150" s="66">
        <f t="shared" si="46"/>
        <v>5450</v>
      </c>
      <c r="AD150" s="66">
        <f t="shared" si="47"/>
        <v>946</v>
      </c>
      <c r="AE150" s="68"/>
      <c r="AF150" s="66">
        <f t="shared" si="48"/>
        <v>6396</v>
      </c>
    </row>
    <row r="151" spans="1:37" ht="47.25" x14ac:dyDescent="0.25">
      <c r="A151" s="60" t="s">
        <v>98</v>
      </c>
      <c r="B151" s="74" t="s">
        <v>214</v>
      </c>
      <c r="C151" s="84" t="s">
        <v>247</v>
      </c>
      <c r="D151" s="62" t="s">
        <v>245</v>
      </c>
      <c r="E151" s="63">
        <v>1</v>
      </c>
      <c r="F151" s="64"/>
      <c r="G151" s="64"/>
      <c r="H151" s="65"/>
      <c r="I151" s="66">
        <v>10900</v>
      </c>
      <c r="J151" s="66"/>
      <c r="K151" s="66">
        <f t="shared" si="44"/>
        <v>10900</v>
      </c>
      <c r="L151" s="66">
        <f t="shared" si="45"/>
        <v>10900</v>
      </c>
      <c r="M151" s="66"/>
      <c r="N151" s="66"/>
      <c r="O151" s="66"/>
      <c r="P151" s="66"/>
      <c r="Q151" s="66"/>
      <c r="R151" s="66"/>
      <c r="S151" s="66"/>
      <c r="T151" s="66"/>
      <c r="U151" s="62"/>
      <c r="V151" s="66"/>
      <c r="W151" s="66"/>
      <c r="X151" s="66"/>
      <c r="Y151" s="66"/>
      <c r="Z151" s="66"/>
      <c r="AA151" s="66"/>
      <c r="AB151" s="66"/>
      <c r="AC151" s="66">
        <f t="shared" si="46"/>
        <v>10900</v>
      </c>
      <c r="AD151" s="66">
        <f t="shared" si="47"/>
        <v>1892</v>
      </c>
      <c r="AE151" s="66"/>
      <c r="AF151" s="66">
        <f t="shared" si="48"/>
        <v>12792</v>
      </c>
      <c r="AG151" s="57"/>
      <c r="AH151" s="57"/>
    </row>
    <row r="152" spans="1:37" ht="47.25" x14ac:dyDescent="0.25">
      <c r="A152" s="60" t="s">
        <v>98</v>
      </c>
      <c r="B152" s="74" t="s">
        <v>214</v>
      </c>
      <c r="C152" s="62" t="s">
        <v>248</v>
      </c>
      <c r="D152" s="62" t="s">
        <v>245</v>
      </c>
      <c r="E152" s="63">
        <v>1</v>
      </c>
      <c r="F152" s="64"/>
      <c r="G152" s="64"/>
      <c r="H152" s="65"/>
      <c r="I152" s="66">
        <v>10900</v>
      </c>
      <c r="J152" s="67"/>
      <c r="K152" s="66">
        <f t="shared" si="44"/>
        <v>10900</v>
      </c>
      <c r="L152" s="66">
        <f t="shared" si="45"/>
        <v>10900</v>
      </c>
      <c r="M152" s="67"/>
      <c r="N152" s="66"/>
      <c r="O152" s="66"/>
      <c r="P152" s="66"/>
      <c r="Q152" s="66"/>
      <c r="R152" s="67"/>
      <c r="S152" s="67"/>
      <c r="T152" s="67"/>
      <c r="U152" s="62"/>
      <c r="V152" s="67"/>
      <c r="W152" s="67"/>
      <c r="X152" s="67"/>
      <c r="Y152" s="66"/>
      <c r="Z152" s="66"/>
      <c r="AA152" s="66"/>
      <c r="AB152" s="67"/>
      <c r="AC152" s="66">
        <f t="shared" si="46"/>
        <v>10900</v>
      </c>
      <c r="AD152" s="66">
        <f t="shared" si="47"/>
        <v>1892</v>
      </c>
      <c r="AE152" s="68"/>
      <c r="AF152" s="66">
        <f t="shared" si="48"/>
        <v>12792</v>
      </c>
      <c r="AJ152" s="69"/>
      <c r="AK152" s="70"/>
    </row>
    <row r="153" spans="1:37" ht="63" x14ac:dyDescent="0.25">
      <c r="A153" s="60" t="s">
        <v>98</v>
      </c>
      <c r="B153" s="74" t="s">
        <v>214</v>
      </c>
      <c r="C153" s="109" t="s">
        <v>249</v>
      </c>
      <c r="D153" s="62" t="s">
        <v>245</v>
      </c>
      <c r="E153" s="63">
        <v>1</v>
      </c>
      <c r="F153" s="64"/>
      <c r="G153" s="64"/>
      <c r="H153" s="65"/>
      <c r="I153" s="66">
        <v>10900</v>
      </c>
      <c r="J153" s="67"/>
      <c r="K153" s="66">
        <f t="shared" si="44"/>
        <v>10900</v>
      </c>
      <c r="L153" s="66">
        <f t="shared" si="45"/>
        <v>10900</v>
      </c>
      <c r="M153" s="66"/>
      <c r="N153" s="66"/>
      <c r="O153" s="66"/>
      <c r="P153" s="66"/>
      <c r="Q153" s="66"/>
      <c r="R153" s="67"/>
      <c r="S153" s="66"/>
      <c r="T153" s="67"/>
      <c r="U153" s="62"/>
      <c r="V153" s="67"/>
      <c r="W153" s="67"/>
      <c r="X153" s="67"/>
      <c r="Y153" s="66"/>
      <c r="Z153" s="66"/>
      <c r="AA153" s="66"/>
      <c r="AB153" s="67"/>
      <c r="AC153" s="66">
        <f t="shared" si="46"/>
        <v>10900</v>
      </c>
      <c r="AD153" s="66">
        <f t="shared" si="47"/>
        <v>1892</v>
      </c>
      <c r="AE153" s="68"/>
      <c r="AF153" s="66">
        <f t="shared" si="48"/>
        <v>12792</v>
      </c>
      <c r="AJ153" s="69"/>
      <c r="AK153" s="70"/>
    </row>
    <row r="154" spans="1:37" ht="47.25" x14ac:dyDescent="0.25">
      <c r="A154" s="60" t="s">
        <v>98</v>
      </c>
      <c r="B154" s="74" t="s">
        <v>214</v>
      </c>
      <c r="C154" s="75" t="s">
        <v>235</v>
      </c>
      <c r="D154" s="62" t="s">
        <v>245</v>
      </c>
      <c r="E154" s="63">
        <v>0.5</v>
      </c>
      <c r="F154" s="64"/>
      <c r="G154" s="64"/>
      <c r="H154" s="65"/>
      <c r="I154" s="66">
        <v>10900</v>
      </c>
      <c r="J154" s="67"/>
      <c r="K154" s="66">
        <f t="shared" si="44"/>
        <v>10900</v>
      </c>
      <c r="L154" s="66">
        <f t="shared" si="45"/>
        <v>5450</v>
      </c>
      <c r="M154" s="66"/>
      <c r="N154" s="66"/>
      <c r="O154" s="66"/>
      <c r="P154" s="66"/>
      <c r="Q154" s="66"/>
      <c r="R154" s="68"/>
      <c r="S154" s="66"/>
      <c r="T154" s="66"/>
      <c r="U154" s="62"/>
      <c r="V154" s="68"/>
      <c r="W154" s="68"/>
      <c r="X154" s="68"/>
      <c r="Y154" s="66"/>
      <c r="Z154" s="66"/>
      <c r="AA154" s="66"/>
      <c r="AB154" s="66"/>
      <c r="AC154" s="66">
        <f t="shared" si="46"/>
        <v>5450</v>
      </c>
      <c r="AD154" s="66">
        <f t="shared" si="47"/>
        <v>946</v>
      </c>
      <c r="AE154" s="68"/>
      <c r="AF154" s="66">
        <f t="shared" si="48"/>
        <v>6396</v>
      </c>
    </row>
    <row r="155" spans="1:37" ht="45" customHeight="1" x14ac:dyDescent="0.25">
      <c r="A155" s="60"/>
      <c r="B155" s="74"/>
      <c r="C155" s="71" t="s">
        <v>250</v>
      </c>
      <c r="D155" s="72"/>
      <c r="E155" s="110">
        <f>SUM(E122:E154)</f>
        <v>25.25</v>
      </c>
      <c r="F155" s="64"/>
      <c r="G155" s="64"/>
      <c r="H155" s="65"/>
      <c r="I155" s="66"/>
      <c r="J155" s="67"/>
      <c r="K155" s="66"/>
      <c r="L155" s="95">
        <f t="shared" ref="L155:AF155" si="49">SUM(L122:L154)</f>
        <v>275225</v>
      </c>
      <c r="M155" s="95">
        <f t="shared" si="49"/>
        <v>0</v>
      </c>
      <c r="N155" s="95">
        <f t="shared" si="49"/>
        <v>0</v>
      </c>
      <c r="O155" s="95">
        <f t="shared" si="49"/>
        <v>0</v>
      </c>
      <c r="P155" s="95">
        <f t="shared" si="49"/>
        <v>0</v>
      </c>
      <c r="Q155" s="95">
        <f t="shared" si="49"/>
        <v>0</v>
      </c>
      <c r="R155" s="95">
        <f t="shared" si="49"/>
        <v>0</v>
      </c>
      <c r="S155" s="95">
        <f t="shared" si="49"/>
        <v>0</v>
      </c>
      <c r="T155" s="95">
        <f t="shared" si="49"/>
        <v>0</v>
      </c>
      <c r="U155" s="95">
        <f t="shared" si="49"/>
        <v>0</v>
      </c>
      <c r="V155" s="95">
        <f t="shared" si="49"/>
        <v>0</v>
      </c>
      <c r="W155" s="95">
        <f t="shared" si="49"/>
        <v>0</v>
      </c>
      <c r="X155" s="95">
        <f t="shared" si="49"/>
        <v>0</v>
      </c>
      <c r="Y155" s="95">
        <f t="shared" si="49"/>
        <v>0</v>
      </c>
      <c r="Z155" s="95">
        <f t="shared" si="49"/>
        <v>0</v>
      </c>
      <c r="AA155" s="95">
        <f t="shared" si="49"/>
        <v>0</v>
      </c>
      <c r="AB155" s="95">
        <f t="shared" si="49"/>
        <v>0</v>
      </c>
      <c r="AC155" s="95">
        <f t="shared" si="49"/>
        <v>275225</v>
      </c>
      <c r="AD155" s="95">
        <f t="shared" si="49"/>
        <v>47773</v>
      </c>
      <c r="AE155" s="95">
        <f t="shared" si="49"/>
        <v>0</v>
      </c>
      <c r="AF155" s="95">
        <f t="shared" si="49"/>
        <v>322998</v>
      </c>
      <c r="AJ155" s="69"/>
      <c r="AK155" s="70"/>
    </row>
    <row r="156" spans="1:37" ht="47.25" x14ac:dyDescent="0.25">
      <c r="A156" s="60" t="s">
        <v>98</v>
      </c>
      <c r="B156" s="74" t="s">
        <v>251</v>
      </c>
      <c r="C156" s="62" t="s">
        <v>252</v>
      </c>
      <c r="D156" s="62" t="s">
        <v>253</v>
      </c>
      <c r="E156" s="63">
        <v>1</v>
      </c>
      <c r="F156" s="64"/>
      <c r="G156" s="64"/>
      <c r="H156" s="81"/>
      <c r="I156" s="66">
        <v>11000</v>
      </c>
      <c r="J156" s="67"/>
      <c r="K156" s="66">
        <f t="shared" ref="K156:K163" si="50">I156+J156</f>
        <v>11000</v>
      </c>
      <c r="L156" s="66">
        <f t="shared" ref="L156:L163" si="51">K156*E156</f>
        <v>11000</v>
      </c>
      <c r="M156" s="67"/>
      <c r="N156" s="66"/>
      <c r="O156" s="66"/>
      <c r="P156" s="66"/>
      <c r="Q156" s="66"/>
      <c r="R156" s="67"/>
      <c r="S156" s="66"/>
      <c r="T156" s="67"/>
      <c r="U156" s="62"/>
      <c r="V156" s="67"/>
      <c r="W156" s="67"/>
      <c r="X156" s="67"/>
      <c r="Y156" s="66"/>
      <c r="Z156" s="66"/>
      <c r="AA156" s="66"/>
      <c r="AB156" s="67"/>
      <c r="AC156" s="66">
        <f t="shared" ref="AC156:AC163" si="52">AB156+X156+W156+V156+U156+T156+S156+R156+Q156+P156+O156+N156+M156+L156+AA156+Z156+Y156</f>
        <v>11000</v>
      </c>
      <c r="AD156" s="66">
        <f t="shared" ref="AD156:AD163" si="53">(12792*E156)-AC156</f>
        <v>1792</v>
      </c>
      <c r="AE156" s="68"/>
      <c r="AF156" s="66">
        <f t="shared" ref="AF156:AF163" si="54">AC156+AD156+AE156</f>
        <v>12792</v>
      </c>
      <c r="AJ156" s="69"/>
      <c r="AK156" s="70"/>
    </row>
    <row r="157" spans="1:37" ht="47.25" x14ac:dyDescent="0.25">
      <c r="A157" s="60" t="s">
        <v>98</v>
      </c>
      <c r="B157" s="74" t="s">
        <v>251</v>
      </c>
      <c r="C157" s="62" t="s">
        <v>228</v>
      </c>
      <c r="D157" s="62" t="s">
        <v>254</v>
      </c>
      <c r="E157" s="63">
        <v>1</v>
      </c>
      <c r="F157" s="64"/>
      <c r="G157" s="64"/>
      <c r="H157" s="81"/>
      <c r="I157" s="66">
        <v>11000</v>
      </c>
      <c r="J157" s="67"/>
      <c r="K157" s="66">
        <f t="shared" si="50"/>
        <v>11000</v>
      </c>
      <c r="L157" s="66">
        <f t="shared" si="51"/>
        <v>11000</v>
      </c>
      <c r="M157" s="67"/>
      <c r="N157" s="66"/>
      <c r="O157" s="66"/>
      <c r="P157" s="66"/>
      <c r="Q157" s="66"/>
      <c r="R157" s="68"/>
      <c r="S157" s="66"/>
      <c r="T157" s="66"/>
      <c r="U157" s="62"/>
      <c r="V157" s="68"/>
      <c r="W157" s="68"/>
      <c r="X157" s="68"/>
      <c r="Y157" s="66"/>
      <c r="Z157" s="66"/>
      <c r="AA157" s="66"/>
      <c r="AB157" s="66"/>
      <c r="AC157" s="66">
        <f t="shared" si="52"/>
        <v>11000</v>
      </c>
      <c r="AD157" s="66">
        <f t="shared" si="53"/>
        <v>1792</v>
      </c>
      <c r="AE157" s="68"/>
      <c r="AF157" s="66">
        <f t="shared" si="54"/>
        <v>12792</v>
      </c>
    </row>
    <row r="158" spans="1:37" ht="47.25" x14ac:dyDescent="0.25">
      <c r="A158" s="60" t="s">
        <v>98</v>
      </c>
      <c r="B158" s="74" t="s">
        <v>251</v>
      </c>
      <c r="C158" s="62" t="s">
        <v>255</v>
      </c>
      <c r="D158" s="62" t="s">
        <v>256</v>
      </c>
      <c r="E158" s="63">
        <v>1</v>
      </c>
      <c r="F158" s="64"/>
      <c r="G158" s="64"/>
      <c r="H158" s="81"/>
      <c r="I158" s="66">
        <v>11000</v>
      </c>
      <c r="J158" s="66"/>
      <c r="K158" s="66">
        <f t="shared" si="50"/>
        <v>11000</v>
      </c>
      <c r="L158" s="66">
        <f t="shared" si="51"/>
        <v>11000</v>
      </c>
      <c r="M158" s="67"/>
      <c r="N158" s="66"/>
      <c r="O158" s="66"/>
      <c r="P158" s="66"/>
      <c r="Q158" s="66"/>
      <c r="R158" s="66"/>
      <c r="S158" s="66"/>
      <c r="T158" s="66"/>
      <c r="U158" s="62"/>
      <c r="V158" s="66"/>
      <c r="W158" s="66"/>
      <c r="X158" s="66"/>
      <c r="Y158" s="66"/>
      <c r="Z158" s="66"/>
      <c r="AA158" s="66"/>
      <c r="AB158" s="66"/>
      <c r="AC158" s="66">
        <f t="shared" si="52"/>
        <v>11000</v>
      </c>
      <c r="AD158" s="66">
        <f t="shared" si="53"/>
        <v>1792</v>
      </c>
      <c r="AE158" s="66"/>
      <c r="AF158" s="66">
        <f t="shared" si="54"/>
        <v>12792</v>
      </c>
      <c r="AG158" s="57"/>
      <c r="AH158" s="57"/>
    </row>
    <row r="159" spans="1:37" ht="47.25" x14ac:dyDescent="0.25">
      <c r="A159" s="60" t="s">
        <v>98</v>
      </c>
      <c r="B159" s="74" t="s">
        <v>251</v>
      </c>
      <c r="C159" s="91" t="s">
        <v>257</v>
      </c>
      <c r="D159" s="62" t="s">
        <v>258</v>
      </c>
      <c r="E159" s="63">
        <v>1</v>
      </c>
      <c r="F159" s="64"/>
      <c r="G159" s="64"/>
      <c r="H159" s="65"/>
      <c r="I159" s="66">
        <v>11000</v>
      </c>
      <c r="J159" s="67"/>
      <c r="K159" s="66">
        <f t="shared" si="50"/>
        <v>11000</v>
      </c>
      <c r="L159" s="66">
        <f t="shared" si="51"/>
        <v>11000</v>
      </c>
      <c r="M159" s="67"/>
      <c r="N159" s="66"/>
      <c r="O159" s="66"/>
      <c r="P159" s="66"/>
      <c r="Q159" s="66"/>
      <c r="R159" s="67"/>
      <c r="S159" s="67"/>
      <c r="T159" s="67"/>
      <c r="U159" s="62"/>
      <c r="V159" s="67"/>
      <c r="W159" s="67"/>
      <c r="X159" s="67"/>
      <c r="Y159" s="66"/>
      <c r="Z159" s="66"/>
      <c r="AA159" s="66"/>
      <c r="AB159" s="67"/>
      <c r="AC159" s="66">
        <f t="shared" si="52"/>
        <v>11000</v>
      </c>
      <c r="AD159" s="66">
        <f t="shared" si="53"/>
        <v>1792</v>
      </c>
      <c r="AE159" s="68"/>
      <c r="AF159" s="66">
        <f t="shared" si="54"/>
        <v>12792</v>
      </c>
      <c r="AJ159" s="69"/>
      <c r="AK159" s="70"/>
    </row>
    <row r="160" spans="1:37" ht="63" x14ac:dyDescent="0.25">
      <c r="A160" s="60" t="s">
        <v>98</v>
      </c>
      <c r="B160" s="74" t="s">
        <v>251</v>
      </c>
      <c r="C160" s="84" t="s">
        <v>259</v>
      </c>
      <c r="D160" s="62" t="s">
        <v>260</v>
      </c>
      <c r="E160" s="63">
        <v>1</v>
      </c>
      <c r="F160" s="64"/>
      <c r="G160" s="64"/>
      <c r="H160" s="81"/>
      <c r="I160" s="66">
        <v>11000</v>
      </c>
      <c r="J160" s="67"/>
      <c r="K160" s="66">
        <f t="shared" si="50"/>
        <v>11000</v>
      </c>
      <c r="L160" s="66">
        <f t="shared" si="51"/>
        <v>11000</v>
      </c>
      <c r="M160" s="67"/>
      <c r="N160" s="66"/>
      <c r="O160" s="66"/>
      <c r="P160" s="66"/>
      <c r="Q160" s="66"/>
      <c r="R160" s="67"/>
      <c r="S160" s="66"/>
      <c r="T160" s="67"/>
      <c r="U160" s="62"/>
      <c r="V160" s="67"/>
      <c r="W160" s="67"/>
      <c r="X160" s="67"/>
      <c r="Y160" s="66"/>
      <c r="Z160" s="66"/>
      <c r="AA160" s="66"/>
      <c r="AB160" s="67"/>
      <c r="AC160" s="66">
        <f t="shared" si="52"/>
        <v>11000</v>
      </c>
      <c r="AD160" s="66">
        <f t="shared" si="53"/>
        <v>1792</v>
      </c>
      <c r="AE160" s="68"/>
      <c r="AF160" s="66">
        <f t="shared" si="54"/>
        <v>12792</v>
      </c>
      <c r="AJ160" s="69"/>
      <c r="AK160" s="70"/>
    </row>
    <row r="161" spans="1:37" ht="63" x14ac:dyDescent="0.25">
      <c r="A161" s="60" t="s">
        <v>98</v>
      </c>
      <c r="B161" s="74" t="s">
        <v>251</v>
      </c>
      <c r="C161" s="84" t="s">
        <v>261</v>
      </c>
      <c r="D161" s="62" t="s">
        <v>260</v>
      </c>
      <c r="E161" s="63">
        <v>1</v>
      </c>
      <c r="F161" s="64"/>
      <c r="G161" s="64"/>
      <c r="H161" s="65"/>
      <c r="I161" s="66">
        <v>11000</v>
      </c>
      <c r="J161" s="67"/>
      <c r="K161" s="66">
        <f t="shared" si="50"/>
        <v>11000</v>
      </c>
      <c r="L161" s="66">
        <f t="shared" si="51"/>
        <v>11000</v>
      </c>
      <c r="M161" s="66"/>
      <c r="N161" s="66"/>
      <c r="O161" s="66"/>
      <c r="P161" s="66"/>
      <c r="Q161" s="66"/>
      <c r="R161" s="68"/>
      <c r="S161" s="66"/>
      <c r="T161" s="66"/>
      <c r="U161" s="62"/>
      <c r="V161" s="68"/>
      <c r="W161" s="68"/>
      <c r="X161" s="68"/>
      <c r="Y161" s="66"/>
      <c r="Z161" s="66"/>
      <c r="AA161" s="66"/>
      <c r="AB161" s="66"/>
      <c r="AC161" s="66">
        <f t="shared" si="52"/>
        <v>11000</v>
      </c>
      <c r="AD161" s="66">
        <f t="shared" si="53"/>
        <v>1792</v>
      </c>
      <c r="AE161" s="68"/>
      <c r="AF161" s="66">
        <f t="shared" si="54"/>
        <v>12792</v>
      </c>
    </row>
    <row r="162" spans="1:37" ht="47.25" x14ac:dyDescent="0.25">
      <c r="A162" s="60" t="s">
        <v>98</v>
      </c>
      <c r="B162" s="74" t="s">
        <v>251</v>
      </c>
      <c r="C162" s="84" t="s">
        <v>262</v>
      </c>
      <c r="D162" s="62" t="s">
        <v>260</v>
      </c>
      <c r="E162" s="63">
        <v>1</v>
      </c>
      <c r="F162" s="64"/>
      <c r="G162" s="64"/>
      <c r="H162" s="65"/>
      <c r="I162" s="66">
        <v>11000</v>
      </c>
      <c r="J162" s="66"/>
      <c r="K162" s="66">
        <f t="shared" si="50"/>
        <v>11000</v>
      </c>
      <c r="L162" s="66">
        <f t="shared" si="51"/>
        <v>11000</v>
      </c>
      <c r="M162" s="66"/>
      <c r="N162" s="66"/>
      <c r="O162" s="66"/>
      <c r="P162" s="66"/>
      <c r="Q162" s="66"/>
      <c r="R162" s="66"/>
      <c r="S162" s="66"/>
      <c r="T162" s="66"/>
      <c r="U162" s="62"/>
      <c r="V162" s="66"/>
      <c r="W162" s="66"/>
      <c r="X162" s="66"/>
      <c r="Y162" s="66"/>
      <c r="Z162" s="66"/>
      <c r="AA162" s="66"/>
      <c r="AB162" s="66"/>
      <c r="AC162" s="66">
        <f t="shared" si="52"/>
        <v>11000</v>
      </c>
      <c r="AD162" s="66">
        <f t="shared" si="53"/>
        <v>1792</v>
      </c>
      <c r="AE162" s="66"/>
      <c r="AF162" s="66">
        <f t="shared" si="54"/>
        <v>12792</v>
      </c>
      <c r="AG162" s="57"/>
      <c r="AH162" s="57"/>
    </row>
    <row r="163" spans="1:37" ht="47.25" x14ac:dyDescent="0.25">
      <c r="A163" s="60" t="s">
        <v>98</v>
      </c>
      <c r="B163" s="74" t="s">
        <v>251</v>
      </c>
      <c r="C163" s="62" t="s">
        <v>263</v>
      </c>
      <c r="D163" s="62" t="s">
        <v>260</v>
      </c>
      <c r="E163" s="63">
        <v>1</v>
      </c>
      <c r="F163" s="64"/>
      <c r="G163" s="64"/>
      <c r="H163" s="65"/>
      <c r="I163" s="66">
        <v>11000</v>
      </c>
      <c r="J163" s="67"/>
      <c r="K163" s="66">
        <f t="shared" si="50"/>
        <v>11000</v>
      </c>
      <c r="L163" s="66">
        <f t="shared" si="51"/>
        <v>11000</v>
      </c>
      <c r="M163" s="67"/>
      <c r="N163" s="66"/>
      <c r="O163" s="66"/>
      <c r="P163" s="66"/>
      <c r="Q163" s="66"/>
      <c r="R163" s="67"/>
      <c r="S163" s="67"/>
      <c r="T163" s="67"/>
      <c r="U163" s="62"/>
      <c r="V163" s="67"/>
      <c r="W163" s="67"/>
      <c r="X163" s="67"/>
      <c r="Y163" s="66"/>
      <c r="Z163" s="66"/>
      <c r="AA163" s="66"/>
      <c r="AB163" s="67"/>
      <c r="AC163" s="66">
        <f t="shared" si="52"/>
        <v>11000</v>
      </c>
      <c r="AD163" s="66">
        <f t="shared" si="53"/>
        <v>1792</v>
      </c>
      <c r="AE163" s="68"/>
      <c r="AF163" s="66">
        <f t="shared" si="54"/>
        <v>12792</v>
      </c>
      <c r="AJ163" s="69"/>
      <c r="AK163" s="70"/>
    </row>
    <row r="164" spans="1:37" ht="47.25" x14ac:dyDescent="0.25">
      <c r="A164" s="60" t="s">
        <v>98</v>
      </c>
      <c r="B164" s="74"/>
      <c r="C164" s="71" t="s">
        <v>250</v>
      </c>
      <c r="D164" s="72"/>
      <c r="E164" s="73">
        <f>SUM(E156:E163)</f>
        <v>8</v>
      </c>
      <c r="F164" s="64"/>
      <c r="G164" s="64"/>
      <c r="H164" s="65"/>
      <c r="I164" s="66"/>
      <c r="J164" s="67"/>
      <c r="K164" s="66"/>
      <c r="L164" s="73">
        <f t="shared" ref="L164:AF164" si="55">SUM(L156:L163)</f>
        <v>88000</v>
      </c>
      <c r="M164" s="73">
        <f t="shared" si="55"/>
        <v>0</v>
      </c>
      <c r="N164" s="73">
        <f t="shared" si="55"/>
        <v>0</v>
      </c>
      <c r="O164" s="73">
        <f t="shared" si="55"/>
        <v>0</v>
      </c>
      <c r="P164" s="73">
        <f t="shared" si="55"/>
        <v>0</v>
      </c>
      <c r="Q164" s="73">
        <f t="shared" si="55"/>
        <v>0</v>
      </c>
      <c r="R164" s="73">
        <f t="shared" si="55"/>
        <v>0</v>
      </c>
      <c r="S164" s="73">
        <f t="shared" si="55"/>
        <v>0</v>
      </c>
      <c r="T164" s="73">
        <f t="shared" si="55"/>
        <v>0</v>
      </c>
      <c r="U164" s="73">
        <f t="shared" si="55"/>
        <v>0</v>
      </c>
      <c r="V164" s="73">
        <f t="shared" si="55"/>
        <v>0</v>
      </c>
      <c r="W164" s="73">
        <f t="shared" si="55"/>
        <v>0</v>
      </c>
      <c r="X164" s="73">
        <f t="shared" si="55"/>
        <v>0</v>
      </c>
      <c r="Y164" s="73">
        <f t="shared" si="55"/>
        <v>0</v>
      </c>
      <c r="Z164" s="73">
        <f t="shared" si="55"/>
        <v>0</v>
      </c>
      <c r="AA164" s="73">
        <f t="shared" si="55"/>
        <v>0</v>
      </c>
      <c r="AB164" s="73">
        <f t="shared" si="55"/>
        <v>0</v>
      </c>
      <c r="AC164" s="73">
        <f t="shared" si="55"/>
        <v>88000</v>
      </c>
      <c r="AD164" s="73">
        <f t="shared" si="55"/>
        <v>14336</v>
      </c>
      <c r="AE164" s="73">
        <f t="shared" si="55"/>
        <v>0</v>
      </c>
      <c r="AF164" s="73">
        <f t="shared" si="55"/>
        <v>102336</v>
      </c>
      <c r="AJ164" s="69"/>
      <c r="AK164" s="70"/>
    </row>
    <row r="165" spans="1:37" ht="30" customHeight="1" x14ac:dyDescent="0.25">
      <c r="A165" s="74"/>
      <c r="B165" s="61"/>
      <c r="C165" s="71" t="s">
        <v>264</v>
      </c>
      <c r="D165" s="72"/>
      <c r="E165" s="73">
        <f>E164+E155</f>
        <v>33.25</v>
      </c>
      <c r="F165" s="64"/>
      <c r="G165" s="64"/>
      <c r="H165" s="65"/>
      <c r="I165" s="66"/>
      <c r="J165" s="67"/>
      <c r="K165" s="66"/>
      <c r="L165" s="111">
        <f t="shared" ref="L165:AF165" si="56">L164+L155</f>
        <v>363225</v>
      </c>
      <c r="M165" s="111">
        <f t="shared" si="56"/>
        <v>0</v>
      </c>
      <c r="N165" s="111">
        <f t="shared" si="56"/>
        <v>0</v>
      </c>
      <c r="O165" s="111">
        <f t="shared" si="56"/>
        <v>0</v>
      </c>
      <c r="P165" s="111">
        <f t="shared" si="56"/>
        <v>0</v>
      </c>
      <c r="Q165" s="111">
        <f t="shared" si="56"/>
        <v>0</v>
      </c>
      <c r="R165" s="111">
        <f t="shared" si="56"/>
        <v>0</v>
      </c>
      <c r="S165" s="111">
        <f t="shared" si="56"/>
        <v>0</v>
      </c>
      <c r="T165" s="111">
        <f t="shared" si="56"/>
        <v>0</v>
      </c>
      <c r="U165" s="111">
        <f t="shared" si="56"/>
        <v>0</v>
      </c>
      <c r="V165" s="111">
        <f t="shared" si="56"/>
        <v>0</v>
      </c>
      <c r="W165" s="111">
        <f t="shared" si="56"/>
        <v>0</v>
      </c>
      <c r="X165" s="111">
        <f t="shared" si="56"/>
        <v>0</v>
      </c>
      <c r="Y165" s="111">
        <f t="shared" si="56"/>
        <v>0</v>
      </c>
      <c r="Z165" s="111">
        <f t="shared" si="56"/>
        <v>0</v>
      </c>
      <c r="AA165" s="111">
        <f t="shared" si="56"/>
        <v>0</v>
      </c>
      <c r="AB165" s="111">
        <f t="shared" si="56"/>
        <v>0</v>
      </c>
      <c r="AC165" s="111">
        <f t="shared" si="56"/>
        <v>363225</v>
      </c>
      <c r="AD165" s="111">
        <f t="shared" si="56"/>
        <v>62109</v>
      </c>
      <c r="AE165" s="111">
        <f t="shared" si="56"/>
        <v>0</v>
      </c>
      <c r="AF165" s="111">
        <f t="shared" si="56"/>
        <v>425334</v>
      </c>
    </row>
    <row r="166" spans="1:37" ht="29.25" customHeight="1" x14ac:dyDescent="0.25">
      <c r="A166" s="74"/>
      <c r="B166" s="61"/>
      <c r="C166" s="71" t="s">
        <v>265</v>
      </c>
      <c r="D166" s="72"/>
      <c r="E166" s="73" t="e">
        <f>E165+E121+E81+E23</f>
        <v>#REF!</v>
      </c>
      <c r="F166" s="64"/>
      <c r="G166" s="64"/>
      <c r="H166" s="65"/>
      <c r="I166" s="66"/>
      <c r="J166" s="66"/>
      <c r="K166" s="66"/>
      <c r="L166" s="111" t="e">
        <f t="shared" ref="L166:AF166" si="57">L165+L121+L81+L23</f>
        <v>#REF!</v>
      </c>
      <c r="M166" s="111" t="e">
        <f t="shared" si="57"/>
        <v>#REF!</v>
      </c>
      <c r="N166" s="111">
        <f t="shared" si="57"/>
        <v>0</v>
      </c>
      <c r="O166" s="111">
        <f t="shared" si="57"/>
        <v>0</v>
      </c>
      <c r="P166" s="111" t="e">
        <f t="shared" si="57"/>
        <v>#REF!</v>
      </c>
      <c r="Q166" s="111" t="e">
        <f t="shared" si="57"/>
        <v>#REF!</v>
      </c>
      <c r="R166" s="111" t="e">
        <f t="shared" si="57"/>
        <v>#REF!</v>
      </c>
      <c r="S166" s="111">
        <f t="shared" si="57"/>
        <v>0</v>
      </c>
      <c r="T166" s="111">
        <f t="shared" si="57"/>
        <v>4440</v>
      </c>
      <c r="U166" s="111" t="e">
        <f t="shared" si="57"/>
        <v>#REF!</v>
      </c>
      <c r="V166" s="111" t="e">
        <f t="shared" si="57"/>
        <v>#REF!</v>
      </c>
      <c r="W166" s="111" t="e">
        <f t="shared" si="57"/>
        <v>#REF!</v>
      </c>
      <c r="X166" s="111" t="e">
        <f t="shared" si="57"/>
        <v>#REF!</v>
      </c>
      <c r="Y166" s="111" t="e">
        <f t="shared" si="57"/>
        <v>#REF!</v>
      </c>
      <c r="Z166" s="111">
        <f t="shared" si="57"/>
        <v>0</v>
      </c>
      <c r="AA166" s="111">
        <f t="shared" si="57"/>
        <v>0</v>
      </c>
      <c r="AB166" s="111" t="e">
        <f t="shared" si="57"/>
        <v>#REF!</v>
      </c>
      <c r="AC166" s="111" t="e">
        <f t="shared" si="57"/>
        <v>#REF!</v>
      </c>
      <c r="AD166" s="111">
        <f t="shared" si="57"/>
        <v>85177</v>
      </c>
      <c r="AE166" s="111">
        <f t="shared" si="57"/>
        <v>0</v>
      </c>
      <c r="AF166" s="111" t="e">
        <f t="shared" si="57"/>
        <v>#REF!</v>
      </c>
      <c r="AG166" s="57"/>
      <c r="AH166" s="57"/>
    </row>
    <row r="167" spans="1:37" ht="15.75" x14ac:dyDescent="0.25">
      <c r="D167" s="189" t="s">
        <v>81</v>
      </c>
      <c r="E167" s="189"/>
      <c r="F167" s="189"/>
      <c r="G167" s="189"/>
      <c r="H167" s="189"/>
      <c r="I167" s="189"/>
      <c r="J167" s="189"/>
      <c r="K167" s="189"/>
      <c r="L167" s="189"/>
      <c r="M167" s="189"/>
      <c r="R167" s="112"/>
      <c r="S167" s="112"/>
      <c r="T167" s="113"/>
      <c r="U167" s="112"/>
      <c r="V167" s="112"/>
      <c r="W167" s="112"/>
      <c r="X167" s="112"/>
      <c r="Y167" s="112"/>
      <c r="Z167" s="112"/>
      <c r="AA167" s="112"/>
      <c r="AB167" s="113"/>
      <c r="AC167" s="112"/>
      <c r="AD167" s="112"/>
      <c r="AE167" s="112"/>
      <c r="AF167" s="112"/>
    </row>
    <row r="168" spans="1:37" ht="15.75" x14ac:dyDescent="0.25">
      <c r="D168" s="50"/>
      <c r="E168" s="50"/>
      <c r="F168" s="50"/>
      <c r="G168" s="50"/>
      <c r="H168" s="50"/>
      <c r="I168" s="114" t="s">
        <v>82</v>
      </c>
      <c r="J168" s="114"/>
      <c r="K168" s="114" t="s">
        <v>83</v>
      </c>
      <c r="L168" s="50"/>
      <c r="M168" s="50"/>
      <c r="R168" s="112"/>
      <c r="S168" s="112"/>
      <c r="T168" s="113"/>
      <c r="U168" s="112"/>
      <c r="V168" s="112"/>
      <c r="W168" s="112"/>
      <c r="X168" s="112"/>
      <c r="Y168" s="112"/>
      <c r="Z168" s="112"/>
      <c r="AA168" s="112"/>
      <c r="AB168" s="113"/>
      <c r="AC168" s="112"/>
      <c r="AD168" s="112"/>
      <c r="AE168" s="112"/>
      <c r="AF168" s="112"/>
    </row>
    <row r="169" spans="1:37" ht="15.75" x14ac:dyDescent="0.25"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R169" s="112"/>
      <c r="S169" s="112"/>
      <c r="T169" s="113"/>
      <c r="U169" s="112"/>
      <c r="V169" s="112"/>
      <c r="W169" s="112"/>
      <c r="X169" s="112"/>
      <c r="Y169" s="112"/>
      <c r="Z169" s="112"/>
      <c r="AA169" s="112"/>
      <c r="AB169" s="113"/>
      <c r="AC169" s="112"/>
      <c r="AD169" s="112"/>
      <c r="AE169" s="112"/>
      <c r="AF169" s="112"/>
    </row>
    <row r="170" spans="1:37" ht="15.75" x14ac:dyDescent="0.25">
      <c r="D170" s="50"/>
      <c r="E170" s="50"/>
      <c r="F170" s="50"/>
      <c r="G170" s="50" t="s">
        <v>84</v>
      </c>
      <c r="H170" s="50"/>
      <c r="I170" s="50"/>
      <c r="J170" s="50"/>
      <c r="K170" s="50"/>
      <c r="L170" s="50"/>
      <c r="M170" s="50"/>
      <c r="R170" s="112"/>
      <c r="S170" s="112"/>
      <c r="T170" s="113"/>
      <c r="U170" s="112"/>
      <c r="V170" s="112"/>
      <c r="W170" s="112"/>
      <c r="X170" s="112"/>
      <c r="Y170" s="112"/>
      <c r="Z170" s="112"/>
      <c r="AA170" s="112"/>
      <c r="AB170" s="113"/>
      <c r="AC170" s="112"/>
      <c r="AD170" s="112"/>
      <c r="AE170" s="112"/>
      <c r="AF170" s="112"/>
    </row>
    <row r="171" spans="1:37" ht="15.75" x14ac:dyDescent="0.25">
      <c r="D171" s="50"/>
      <c r="E171" s="50"/>
      <c r="F171" s="50"/>
      <c r="G171" s="50"/>
      <c r="H171" s="114"/>
      <c r="I171" s="50"/>
      <c r="J171" s="50"/>
      <c r="K171" s="50"/>
      <c r="L171" s="50"/>
      <c r="M171" s="50"/>
      <c r="R171" s="112"/>
      <c r="S171" s="112"/>
      <c r="T171" s="113"/>
      <c r="U171" s="112"/>
      <c r="V171" s="112"/>
      <c r="W171" s="112"/>
      <c r="X171" s="112"/>
      <c r="Y171" s="112"/>
      <c r="Z171" s="112"/>
      <c r="AA171" s="112"/>
      <c r="AB171" s="113"/>
      <c r="AC171" s="112"/>
      <c r="AD171" s="112"/>
      <c r="AE171" s="112"/>
      <c r="AF171" s="112"/>
    </row>
    <row r="172" spans="1:37" ht="15.75" x14ac:dyDescent="0.25">
      <c r="D172" s="50"/>
      <c r="E172" s="50"/>
      <c r="F172" s="50"/>
      <c r="G172" s="50"/>
      <c r="H172" s="114"/>
      <c r="I172" s="50"/>
      <c r="J172" s="50"/>
      <c r="K172" s="50"/>
      <c r="L172" s="50"/>
      <c r="M172" s="50"/>
      <c r="R172" s="112"/>
      <c r="S172" s="112"/>
      <c r="T172" s="113"/>
      <c r="U172" s="112"/>
      <c r="V172" s="112"/>
      <c r="W172" s="112"/>
      <c r="X172" s="112"/>
      <c r="Y172" s="112"/>
      <c r="Z172" s="112"/>
      <c r="AA172" s="112"/>
      <c r="AB172" s="113"/>
      <c r="AC172" s="112"/>
      <c r="AD172" s="112"/>
      <c r="AE172" s="112"/>
      <c r="AF172" s="112"/>
    </row>
    <row r="173" spans="1:37" ht="15.75" x14ac:dyDescent="0.25"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R173" s="112"/>
      <c r="S173" s="112"/>
      <c r="T173" s="113"/>
      <c r="U173" s="112"/>
      <c r="V173" s="112"/>
      <c r="W173" s="112"/>
      <c r="X173" s="112"/>
      <c r="Y173" s="112"/>
      <c r="Z173" s="112"/>
      <c r="AA173" s="112"/>
      <c r="AB173" s="113"/>
      <c r="AC173" s="112"/>
      <c r="AD173" s="112"/>
      <c r="AE173" s="112"/>
      <c r="AF173" s="112"/>
    </row>
    <row r="174" spans="1:37" ht="15.75" customHeight="1" x14ac:dyDescent="0.25">
      <c r="D174" s="201" t="s">
        <v>85</v>
      </c>
      <c r="E174" s="201"/>
      <c r="F174" s="201"/>
      <c r="G174" s="201"/>
      <c r="H174" s="201"/>
      <c r="I174" s="201"/>
      <c r="J174" s="50"/>
      <c r="K174" s="50"/>
      <c r="L174" s="50"/>
      <c r="M174" s="50"/>
      <c r="N174" s="50"/>
      <c r="O174" s="50"/>
      <c r="P174" s="50"/>
      <c r="Q174" s="50"/>
      <c r="R174" s="115"/>
      <c r="S174" s="115"/>
      <c r="T174" s="116"/>
      <c r="U174" s="115"/>
      <c r="V174" s="112"/>
      <c r="W174" s="112"/>
      <c r="X174" s="112"/>
      <c r="Y174" s="112"/>
      <c r="Z174" s="112"/>
      <c r="AA174" s="112"/>
      <c r="AB174" s="113"/>
      <c r="AC174" s="112"/>
      <c r="AD174" s="112"/>
      <c r="AE174" s="112"/>
      <c r="AF174" s="112"/>
    </row>
    <row r="175" spans="1:37" ht="15.75" customHeight="1" x14ac:dyDescent="0.25">
      <c r="D175" s="202" t="s">
        <v>86</v>
      </c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</row>
    <row r="176" spans="1:37" ht="15.75" x14ac:dyDescent="0.25">
      <c r="D176" s="117"/>
      <c r="E176" s="50"/>
      <c r="F176" s="50"/>
      <c r="G176" s="50"/>
      <c r="H176" s="50"/>
      <c r="I176" s="50"/>
      <c r="J176" s="50"/>
      <c r="K176" s="50"/>
      <c r="L176" s="50"/>
      <c r="M176" s="50"/>
      <c r="N176" s="50"/>
    </row>
    <row r="177" spans="4:20" ht="15.75" x14ac:dyDescent="0.25">
      <c r="D177" s="50" t="s">
        <v>87</v>
      </c>
      <c r="E177" s="203" t="s">
        <v>88</v>
      </c>
      <c r="F177" s="203"/>
      <c r="G177" s="50"/>
      <c r="H177" s="50"/>
      <c r="I177" s="50"/>
      <c r="J177" s="50"/>
      <c r="K177" s="50"/>
      <c r="L177" s="50"/>
      <c r="M177" s="50"/>
      <c r="N177" s="50"/>
    </row>
    <row r="178" spans="4:20" ht="15.75" x14ac:dyDescent="0.25">
      <c r="D178" s="50"/>
      <c r="E178" s="189" t="s">
        <v>89</v>
      </c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</row>
    <row r="179" spans="4:20" ht="15.75" x14ac:dyDescent="0.25">
      <c r="D179" s="50" t="s">
        <v>90</v>
      </c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</row>
    <row r="180" spans="4:20" ht="15.75" x14ac:dyDescent="0.25">
      <c r="D180" s="50" t="s">
        <v>91</v>
      </c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118"/>
      <c r="P180" s="50"/>
      <c r="Q180" s="50"/>
      <c r="R180" s="50"/>
      <c r="S180" s="69"/>
      <c r="T180" s="69"/>
    </row>
    <row r="181" spans="4:20" ht="15.75" x14ac:dyDescent="0.25">
      <c r="D181" s="50" t="s">
        <v>92</v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118"/>
      <c r="P181" s="50"/>
      <c r="Q181" s="50"/>
      <c r="R181" s="50"/>
      <c r="S181" s="69"/>
      <c r="T181" s="69"/>
    </row>
    <row r="182" spans="4:20" ht="18.75" x14ac:dyDescent="0.3">
      <c r="D182" s="50"/>
      <c r="E182" s="204" t="s">
        <v>93</v>
      </c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</row>
    <row r="183" spans="4:20" ht="18.75" x14ac:dyDescent="0.3">
      <c r="E183" s="204" t="s">
        <v>94</v>
      </c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119"/>
    </row>
    <row r="184" spans="4:20" ht="18.75" x14ac:dyDescent="0.3">
      <c r="N184" s="119"/>
      <c r="O184" s="119"/>
      <c r="P184" s="119"/>
      <c r="Q184" s="119"/>
      <c r="R184" s="119"/>
      <c r="S184" s="69"/>
      <c r="T184" s="69"/>
    </row>
    <row r="185" spans="4:20" ht="18.75" x14ac:dyDescent="0.3">
      <c r="N185" s="69"/>
      <c r="O185" s="206"/>
      <c r="P185" s="206"/>
      <c r="Q185" s="206"/>
      <c r="R185" s="206"/>
      <c r="S185" s="206"/>
      <c r="T185" s="206"/>
    </row>
    <row r="189" spans="4:20" x14ac:dyDescent="0.25">
      <c r="N189" s="120"/>
      <c r="O189" s="120"/>
      <c r="P189" s="120"/>
      <c r="Q189" s="120"/>
    </row>
    <row r="190" spans="4:20" x14ac:dyDescent="0.25">
      <c r="N190" s="207"/>
      <c r="O190" s="207"/>
      <c r="P190" s="207"/>
      <c r="Q190" s="207"/>
    </row>
    <row r="191" spans="4:20" x14ac:dyDescent="0.25">
      <c r="N191" s="207"/>
      <c r="O191" s="207"/>
      <c r="P191" s="207"/>
      <c r="Q191" s="207"/>
    </row>
    <row r="192" spans="4:20" x14ac:dyDescent="0.25">
      <c r="N192" s="120"/>
      <c r="O192" s="120"/>
      <c r="P192" s="120"/>
      <c r="Q192" s="120"/>
    </row>
    <row r="193" spans="5:17" x14ac:dyDescent="0.25">
      <c r="N193" s="208"/>
      <c r="O193" s="208"/>
      <c r="P193" s="208"/>
      <c r="Q193" s="121"/>
    </row>
    <row r="194" spans="5:17" x14ac:dyDescent="0.25">
      <c r="N194" s="121"/>
      <c r="O194" s="121"/>
      <c r="P194" s="121"/>
      <c r="Q194" s="121"/>
    </row>
    <row r="199" spans="5:17" ht="15.75" x14ac:dyDescent="0.25">
      <c r="E199" s="205"/>
      <c r="F199" s="205"/>
      <c r="G199" s="205"/>
      <c r="H199" s="205"/>
      <c r="I199" s="205"/>
      <c r="J199" s="205"/>
    </row>
    <row r="200" spans="5:17" x14ac:dyDescent="0.25">
      <c r="E200" s="123"/>
      <c r="F200" s="124"/>
      <c r="G200" s="124"/>
      <c r="H200" s="124"/>
      <c r="I200" s="124"/>
      <c r="J200" s="124"/>
    </row>
    <row r="201" spans="5:17" ht="15.75" x14ac:dyDescent="0.25">
      <c r="E201" s="122"/>
      <c r="F201" s="122"/>
      <c r="G201" s="122"/>
      <c r="H201" s="122"/>
      <c r="I201" s="122"/>
      <c r="J201" s="122"/>
    </row>
    <row r="202" spans="5:17" x14ac:dyDescent="0.25">
      <c r="E202" s="125"/>
      <c r="F202" s="125"/>
      <c r="G202" s="125"/>
      <c r="H202" s="125"/>
      <c r="I202" s="125"/>
      <c r="J202" s="125"/>
    </row>
  </sheetData>
  <mergeCells count="58">
    <mergeCell ref="E199:J199"/>
    <mergeCell ref="E183:S183"/>
    <mergeCell ref="O185:T185"/>
    <mergeCell ref="N190:Q190"/>
    <mergeCell ref="N191:Q191"/>
    <mergeCell ref="N193:P193"/>
    <mergeCell ref="D174:I174"/>
    <mergeCell ref="D175:AF175"/>
    <mergeCell ref="E177:F177"/>
    <mergeCell ref="E178:S178"/>
    <mergeCell ref="E182:T182"/>
    <mergeCell ref="AA12:AA14"/>
    <mergeCell ref="AB12:AB14"/>
    <mergeCell ref="B23:C23"/>
    <mergeCell ref="B81:D81"/>
    <mergeCell ref="D167:M167"/>
    <mergeCell ref="AC11:AC14"/>
    <mergeCell ref="AD11:AD14"/>
    <mergeCell ref="AE11:AE14"/>
    <mergeCell ref="AF11:AF14"/>
    <mergeCell ref="I12:I14"/>
    <mergeCell ref="J12:J14"/>
    <mergeCell ref="K12:K14"/>
    <mergeCell ref="L12:L14"/>
    <mergeCell ref="M12:M14"/>
    <mergeCell ref="N12:N14"/>
    <mergeCell ref="O12:O14"/>
    <mergeCell ref="P12:P14"/>
    <mergeCell ref="Q12:Q14"/>
    <mergeCell ref="R12:R14"/>
    <mergeCell ref="S12:S14"/>
    <mergeCell ref="T12:T14"/>
    <mergeCell ref="R10:T10"/>
    <mergeCell ref="A11:A14"/>
    <mergeCell ref="B11:B14"/>
    <mergeCell ref="C11:C14"/>
    <mergeCell ref="D11:D14"/>
    <mergeCell ref="E11:E14"/>
    <mergeCell ref="F11:F14"/>
    <mergeCell ref="G11:G14"/>
    <mergeCell ref="H11:H14"/>
    <mergeCell ref="I11:AB11"/>
    <mergeCell ref="U12:U14"/>
    <mergeCell ref="V12:V14"/>
    <mergeCell ref="W12:W14"/>
    <mergeCell ref="X12:X14"/>
    <mergeCell ref="Y12:Y14"/>
    <mergeCell ref="Z12:Z14"/>
    <mergeCell ref="B6:H6"/>
    <mergeCell ref="B7:H7"/>
    <mergeCell ref="AC7:AF7"/>
    <mergeCell ref="B8:AF8"/>
    <mergeCell ref="B9:AF9"/>
    <mergeCell ref="AC2:AF2"/>
    <mergeCell ref="B3:H3"/>
    <mergeCell ref="B4:H4"/>
    <mergeCell ref="AC4:AF4"/>
    <mergeCell ref="B5:H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zoomScaleNormal="100" workbookViewId="0"/>
  </sheetViews>
  <sheetFormatPr defaultColWidth="8.7109375" defaultRowHeight="15" x14ac:dyDescent="0.25"/>
  <cols>
    <col min="1" max="1" width="4.42578125" style="1" customWidth="1"/>
    <col min="2" max="2" width="22" style="5" customWidth="1"/>
    <col min="3" max="3" width="13.42578125" style="5" customWidth="1"/>
    <col min="4" max="4" width="18.7109375" style="126" customWidth="1"/>
    <col min="5" max="5" width="25.5703125" style="1" customWidth="1"/>
    <col min="6" max="6" width="8.7109375" style="1"/>
  </cols>
  <sheetData>
    <row r="2" spans="1:5" ht="52.5" customHeight="1" x14ac:dyDescent="0.25">
      <c r="B2" s="209" t="s">
        <v>266</v>
      </c>
      <c r="C2" s="209"/>
      <c r="D2" s="209"/>
      <c r="E2" s="209"/>
    </row>
    <row r="3" spans="1:5" s="131" customFormat="1" ht="69.75" customHeight="1" x14ac:dyDescent="0.25">
      <c r="A3" s="127"/>
      <c r="B3" s="128" t="s">
        <v>267</v>
      </c>
      <c r="C3" s="128" t="s">
        <v>268</v>
      </c>
      <c r="D3" s="129"/>
      <c r="E3" s="130" t="s">
        <v>269</v>
      </c>
    </row>
    <row r="4" spans="1:5" s="135" customFormat="1" x14ac:dyDescent="0.25">
      <c r="A4" s="28">
        <v>1</v>
      </c>
      <c r="B4" s="132">
        <v>13740</v>
      </c>
      <c r="C4" s="133" t="e">
        <f>'ВСЕ ПО ШКОЛЕ.'!E80</f>
        <v>#REF!</v>
      </c>
      <c r="D4" s="133" t="e">
        <f t="shared" ref="D4:D14" si="0">B4*C4</f>
        <v>#REF!</v>
      </c>
      <c r="E4" s="134" t="s">
        <v>270</v>
      </c>
    </row>
    <row r="5" spans="1:5" s="135" customFormat="1" x14ac:dyDescent="0.25">
      <c r="A5" s="28">
        <v>2</v>
      </c>
      <c r="B5" s="132">
        <v>13600</v>
      </c>
      <c r="C5" s="133">
        <v>24</v>
      </c>
      <c r="D5" s="133">
        <f t="shared" si="0"/>
        <v>326400</v>
      </c>
      <c r="E5" s="134" t="s">
        <v>271</v>
      </c>
    </row>
    <row r="6" spans="1:5" s="135" customFormat="1" x14ac:dyDescent="0.25">
      <c r="A6" s="28">
        <v>3</v>
      </c>
      <c r="B6" s="132">
        <v>13740</v>
      </c>
      <c r="C6" s="133">
        <v>6.5</v>
      </c>
      <c r="D6" s="133">
        <f t="shared" si="0"/>
        <v>89310</v>
      </c>
      <c r="E6" s="134" t="s">
        <v>272</v>
      </c>
    </row>
    <row r="7" spans="1:5" s="135" customFormat="1" ht="15.75" x14ac:dyDescent="0.25">
      <c r="A7" s="28">
        <v>4</v>
      </c>
      <c r="B7" s="132">
        <v>13600</v>
      </c>
      <c r="C7" s="136">
        <v>2</v>
      </c>
      <c r="D7" s="133">
        <f t="shared" si="0"/>
        <v>27200</v>
      </c>
      <c r="E7" s="137" t="s">
        <v>273</v>
      </c>
    </row>
    <row r="8" spans="1:5" s="135" customFormat="1" ht="15.75" x14ac:dyDescent="0.25">
      <c r="A8" s="28">
        <v>5</v>
      </c>
      <c r="B8" s="132">
        <v>13740</v>
      </c>
      <c r="C8" s="136">
        <v>1</v>
      </c>
      <c r="D8" s="133">
        <f t="shared" si="0"/>
        <v>13740</v>
      </c>
      <c r="E8" s="137" t="s">
        <v>274</v>
      </c>
    </row>
    <row r="9" spans="1:5" s="135" customFormat="1" ht="15.75" x14ac:dyDescent="0.25">
      <c r="A9" s="28">
        <v>6</v>
      </c>
      <c r="B9" s="132">
        <v>13740</v>
      </c>
      <c r="C9" s="136">
        <v>1</v>
      </c>
      <c r="D9" s="133">
        <f t="shared" si="0"/>
        <v>13740</v>
      </c>
      <c r="E9" s="137" t="s">
        <v>154</v>
      </c>
    </row>
    <row r="10" spans="1:5" s="135" customFormat="1" ht="63" x14ac:dyDescent="0.25">
      <c r="A10" s="28">
        <v>7</v>
      </c>
      <c r="B10" s="132">
        <v>13740</v>
      </c>
      <c r="C10" s="136">
        <v>0.5</v>
      </c>
      <c r="D10" s="133">
        <f t="shared" si="0"/>
        <v>6870</v>
      </c>
      <c r="E10" s="137" t="s">
        <v>275</v>
      </c>
    </row>
    <row r="11" spans="1:5" s="135" customFormat="1" ht="15.75" x14ac:dyDescent="0.25">
      <c r="A11" s="28">
        <v>8</v>
      </c>
      <c r="B11" s="132">
        <v>13400</v>
      </c>
      <c r="C11" s="136">
        <v>1</v>
      </c>
      <c r="D11" s="133">
        <f t="shared" si="0"/>
        <v>13400</v>
      </c>
      <c r="E11" s="137" t="s">
        <v>276</v>
      </c>
    </row>
    <row r="12" spans="1:5" s="135" customFormat="1" x14ac:dyDescent="0.25">
      <c r="A12" s="28">
        <v>9</v>
      </c>
      <c r="B12" s="132">
        <v>13400</v>
      </c>
      <c r="C12" s="133">
        <v>1</v>
      </c>
      <c r="D12" s="133">
        <f t="shared" si="0"/>
        <v>13400</v>
      </c>
      <c r="E12" s="134" t="s">
        <v>277</v>
      </c>
    </row>
    <row r="13" spans="1:5" s="135" customFormat="1" ht="33.75" customHeight="1" x14ac:dyDescent="0.25">
      <c r="A13" s="28">
        <v>10</v>
      </c>
      <c r="B13" s="132">
        <v>13400</v>
      </c>
      <c r="C13" s="133">
        <v>8</v>
      </c>
      <c r="D13" s="133">
        <f t="shared" si="0"/>
        <v>107200</v>
      </c>
      <c r="E13" s="134" t="s">
        <v>278</v>
      </c>
    </row>
    <row r="14" spans="1:5" s="135" customFormat="1" x14ac:dyDescent="0.25">
      <c r="A14" s="28">
        <v>11</v>
      </c>
      <c r="B14" s="132">
        <v>13400</v>
      </c>
      <c r="C14" s="133">
        <v>1</v>
      </c>
      <c r="D14" s="133">
        <f t="shared" si="0"/>
        <v>13400</v>
      </c>
      <c r="E14" s="134" t="s">
        <v>279</v>
      </c>
    </row>
    <row r="15" spans="1:5" s="135" customFormat="1" x14ac:dyDescent="0.25">
      <c r="A15" s="28"/>
      <c r="B15" s="138" t="s">
        <v>280</v>
      </c>
      <c r="C15" s="139" t="e">
        <f>SUM(C4:C14)</f>
        <v>#REF!</v>
      </c>
      <c r="D15" s="139" t="e">
        <f>SUM(D4:D14)</f>
        <v>#REF!</v>
      </c>
      <c r="E15" s="134"/>
    </row>
    <row r="16" spans="1:5" ht="45" customHeight="1" x14ac:dyDescent="0.25">
      <c r="A16" s="29"/>
      <c r="B16" s="140" t="s">
        <v>281</v>
      </c>
      <c r="C16" s="138" t="s">
        <v>282</v>
      </c>
      <c r="D16" s="141" t="s">
        <v>283</v>
      </c>
      <c r="E16" s="29"/>
    </row>
    <row r="17" spans="1:6" ht="31.5" customHeight="1" x14ac:dyDescent="0.25">
      <c r="A17" s="29"/>
      <c r="B17" s="142" t="e">
        <f>D15/C15</f>
        <v>#REF!</v>
      </c>
      <c r="C17" s="143">
        <v>2.5</v>
      </c>
      <c r="D17" s="144" t="e">
        <f>B17*C17</f>
        <v>#REF!</v>
      </c>
      <c r="E17" s="29"/>
    </row>
    <row r="23" spans="1:6" ht="15.75" x14ac:dyDescent="0.25">
      <c r="B23" s="2" t="s">
        <v>284</v>
      </c>
      <c r="C23" s="2"/>
      <c r="D23" s="145"/>
      <c r="E23" s="2" t="s">
        <v>285</v>
      </c>
    </row>
    <row r="24" spans="1:6" ht="15.75" x14ac:dyDescent="0.25">
      <c r="B24" s="2"/>
      <c r="C24" s="210" t="s">
        <v>82</v>
      </c>
      <c r="D24" s="210"/>
      <c r="E24" s="210"/>
      <c r="F24" s="37"/>
    </row>
    <row r="25" spans="1:6" ht="15.75" x14ac:dyDescent="0.25">
      <c r="B25" s="2"/>
      <c r="C25" s="2"/>
      <c r="D25" s="145"/>
      <c r="E25" s="2"/>
      <c r="F25" s="2"/>
    </row>
  </sheetData>
  <mergeCells count="2">
    <mergeCell ref="B2:E2"/>
    <mergeCell ref="C24:E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1"/>
  <sheetViews>
    <sheetView zoomScaleNormal="100" workbookViewId="0"/>
  </sheetViews>
  <sheetFormatPr defaultColWidth="9.140625" defaultRowHeight="15.75" x14ac:dyDescent="0.25"/>
  <cols>
    <col min="1" max="1" width="5.42578125" style="2" customWidth="1"/>
    <col min="2" max="2" width="33.140625" style="2" customWidth="1"/>
    <col min="3" max="3" width="28" style="2" customWidth="1"/>
    <col min="4" max="4" width="24.85546875" style="2" customWidth="1"/>
    <col min="5" max="5" width="24.7109375" style="2" customWidth="1"/>
    <col min="6" max="1024" width="9.140625" style="2"/>
  </cols>
  <sheetData>
    <row r="3" spans="2:5" s="146" customFormat="1" ht="42" customHeight="1" x14ac:dyDescent="0.25">
      <c r="B3" s="211" t="s">
        <v>286</v>
      </c>
      <c r="C3" s="211"/>
      <c r="D3" s="211"/>
      <c r="E3" s="211"/>
    </row>
    <row r="4" spans="2:5" s="147" customFormat="1" ht="57" customHeight="1" x14ac:dyDescent="0.25">
      <c r="B4" s="148" t="s">
        <v>287</v>
      </c>
      <c r="C4" s="149" t="s">
        <v>288</v>
      </c>
      <c r="D4" s="149" t="s">
        <v>289</v>
      </c>
      <c r="E4" s="148" t="s">
        <v>290</v>
      </c>
    </row>
    <row r="5" spans="2:5" s="43" customFormat="1" ht="12.75" x14ac:dyDescent="0.2">
      <c r="B5" s="150">
        <v>1</v>
      </c>
      <c r="C5" s="150">
        <v>2</v>
      </c>
      <c r="D5" s="150">
        <v>3</v>
      </c>
      <c r="E5" s="150" t="s">
        <v>291</v>
      </c>
    </row>
    <row r="6" spans="2:5" ht="95.25" customHeight="1" x14ac:dyDescent="0.25">
      <c r="B6" s="149" t="s">
        <v>98</v>
      </c>
      <c r="C6" s="136">
        <v>34162</v>
      </c>
      <c r="D6" s="136">
        <v>13665</v>
      </c>
      <c r="E6" s="151">
        <f>C6/D6</f>
        <v>2.4999634101719721</v>
      </c>
    </row>
    <row r="10" spans="2:5" x14ac:dyDescent="0.25">
      <c r="B10" s="2" t="s">
        <v>292</v>
      </c>
    </row>
    <row r="11" spans="2:5" x14ac:dyDescent="0.25">
      <c r="B11" s="2" t="s">
        <v>293</v>
      </c>
      <c r="D11" s="2" t="s">
        <v>108</v>
      </c>
    </row>
  </sheetData>
  <mergeCells count="1">
    <mergeCell ref="B3:E3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105"/>
  <sheetViews>
    <sheetView tabSelected="1" topLeftCell="B1" zoomScaleNormal="100" workbookViewId="0">
      <selection activeCell="H70" sqref="H70"/>
    </sheetView>
  </sheetViews>
  <sheetFormatPr defaultColWidth="9.140625" defaultRowHeight="15" x14ac:dyDescent="0.25"/>
  <cols>
    <col min="1" max="1" width="11.5703125" style="24" hidden="1" customWidth="1"/>
    <col min="2" max="2" width="24.42578125" style="34" customWidth="1"/>
    <col min="3" max="3" width="8.85546875" style="34" customWidth="1"/>
    <col min="4" max="4" width="26.7109375" style="34" customWidth="1"/>
    <col min="5" max="5" width="25.140625" style="34" customWidth="1"/>
    <col min="6" max="6" width="19.42578125" style="24" customWidth="1"/>
    <col min="7" max="1018" width="9.140625" style="24"/>
  </cols>
  <sheetData>
    <row r="1" spans="1:6" ht="15.75" x14ac:dyDescent="0.25">
      <c r="A1" s="171"/>
      <c r="B1" s="171"/>
      <c r="C1" s="212" t="s">
        <v>0</v>
      </c>
      <c r="D1" s="212"/>
      <c r="E1" s="212"/>
    </row>
    <row r="2" spans="1:6" ht="15.75" x14ac:dyDescent="0.25">
      <c r="A2" s="171"/>
      <c r="B2" s="171"/>
      <c r="C2" s="213" t="s">
        <v>294</v>
      </c>
      <c r="D2" s="213"/>
      <c r="E2" s="213"/>
    </row>
    <row r="3" spans="1:6" ht="15.75" x14ac:dyDescent="0.25">
      <c r="A3" s="172"/>
      <c r="B3" s="172"/>
    </row>
    <row r="4" spans="1:6" ht="15.75" x14ac:dyDescent="0.25">
      <c r="A4" s="4"/>
      <c r="C4" s="214" t="s">
        <v>372</v>
      </c>
      <c r="D4" s="214"/>
      <c r="E4" s="214"/>
    </row>
    <row r="5" spans="1:6" ht="15.75" x14ac:dyDescent="0.25">
      <c r="A5" s="215"/>
      <c r="B5" s="215"/>
      <c r="C5" s="215"/>
      <c r="D5" s="215"/>
      <c r="E5" s="215"/>
    </row>
    <row r="6" spans="1:6" ht="29.25" customHeight="1" x14ac:dyDescent="0.25">
      <c r="A6" s="216" t="s">
        <v>371</v>
      </c>
      <c r="B6" s="216"/>
      <c r="C6" s="216"/>
      <c r="D6" s="216"/>
      <c r="E6" s="216"/>
    </row>
    <row r="7" spans="1:6" ht="15.75" x14ac:dyDescent="0.25">
      <c r="A7" s="6"/>
      <c r="B7" s="39"/>
      <c r="C7" s="39"/>
      <c r="D7" s="39"/>
      <c r="E7" s="39"/>
    </row>
    <row r="8" spans="1:6" ht="64.5" customHeight="1" x14ac:dyDescent="0.25">
      <c r="A8" s="152" t="s">
        <v>295</v>
      </c>
      <c r="B8" s="153" t="s">
        <v>296</v>
      </c>
      <c r="C8" s="153" t="s">
        <v>297</v>
      </c>
      <c r="D8" s="153" t="s">
        <v>298</v>
      </c>
      <c r="E8" s="153" t="s">
        <v>299</v>
      </c>
      <c r="F8" s="153" t="s">
        <v>5</v>
      </c>
    </row>
    <row r="9" spans="1:6" s="156" customFormat="1" ht="28.5" customHeight="1" x14ac:dyDescent="0.25">
      <c r="A9" s="9"/>
      <c r="B9" s="155" t="s">
        <v>301</v>
      </c>
      <c r="C9" s="55" t="s">
        <v>302</v>
      </c>
      <c r="D9" s="154" t="s">
        <v>373</v>
      </c>
      <c r="E9" s="154" t="s">
        <v>383</v>
      </c>
      <c r="F9" s="154" t="s">
        <v>300</v>
      </c>
    </row>
    <row r="10" spans="1:6" s="156" customFormat="1" ht="28.5" customHeight="1" x14ac:dyDescent="0.25">
      <c r="A10" s="18"/>
      <c r="B10" s="155" t="s">
        <v>301</v>
      </c>
      <c r="C10" s="155" t="s">
        <v>304</v>
      </c>
      <c r="D10" s="154" t="s">
        <v>373</v>
      </c>
      <c r="E10" s="154" t="s">
        <v>383</v>
      </c>
      <c r="F10" s="154" t="s">
        <v>303</v>
      </c>
    </row>
    <row r="11" spans="1:6" s="156" customFormat="1" ht="28.5" customHeight="1" x14ac:dyDescent="0.25">
      <c r="A11" s="18"/>
      <c r="B11" s="155" t="s">
        <v>301</v>
      </c>
      <c r="C11" s="155" t="s">
        <v>306</v>
      </c>
      <c r="D11" s="154" t="s">
        <v>373</v>
      </c>
      <c r="E11" s="154" t="s">
        <v>383</v>
      </c>
      <c r="F11" s="154" t="s">
        <v>305</v>
      </c>
    </row>
    <row r="12" spans="1:6" s="156" customFormat="1" ht="28.5" customHeight="1" x14ac:dyDescent="0.25">
      <c r="A12" s="18"/>
      <c r="B12" s="155" t="s">
        <v>301</v>
      </c>
      <c r="C12" s="55" t="s">
        <v>307</v>
      </c>
      <c r="D12" s="154" t="s">
        <v>373</v>
      </c>
      <c r="E12" s="154" t="s">
        <v>383</v>
      </c>
      <c r="F12" s="154" t="s">
        <v>367</v>
      </c>
    </row>
    <row r="13" spans="1:6" s="156" customFormat="1" ht="28.5" customHeight="1" x14ac:dyDescent="0.25">
      <c r="A13" s="18"/>
      <c r="B13" s="155" t="s">
        <v>301</v>
      </c>
      <c r="C13" s="55" t="s">
        <v>308</v>
      </c>
      <c r="D13" s="154" t="s">
        <v>373</v>
      </c>
      <c r="E13" s="154" t="s">
        <v>383</v>
      </c>
      <c r="F13" s="154" t="s">
        <v>368</v>
      </c>
    </row>
    <row r="14" spans="1:6" s="156" customFormat="1" ht="28.5" customHeight="1" x14ac:dyDescent="0.25">
      <c r="A14" s="18"/>
      <c r="B14" s="155" t="s">
        <v>301</v>
      </c>
      <c r="C14" s="55" t="s">
        <v>310</v>
      </c>
      <c r="D14" s="154" t="s">
        <v>373</v>
      </c>
      <c r="E14" s="154" t="s">
        <v>383</v>
      </c>
      <c r="F14" s="154" t="s">
        <v>309</v>
      </c>
    </row>
    <row r="15" spans="1:6" s="156" customFormat="1" ht="28.5" customHeight="1" x14ac:dyDescent="0.25">
      <c r="A15" s="18"/>
      <c r="B15" s="155" t="s">
        <v>301</v>
      </c>
      <c r="C15" s="55" t="s">
        <v>312</v>
      </c>
      <c r="D15" s="154" t="s">
        <v>373</v>
      </c>
      <c r="E15" s="154" t="s">
        <v>383</v>
      </c>
      <c r="F15" s="154" t="s">
        <v>311</v>
      </c>
    </row>
    <row r="16" spans="1:6" s="156" customFormat="1" ht="28.5" customHeight="1" x14ac:dyDescent="0.25">
      <c r="A16" s="18"/>
      <c r="B16" s="155" t="s">
        <v>301</v>
      </c>
      <c r="C16" s="55" t="s">
        <v>314</v>
      </c>
      <c r="D16" s="154" t="s">
        <v>373</v>
      </c>
      <c r="E16" s="154" t="s">
        <v>383</v>
      </c>
      <c r="F16" s="154" t="s">
        <v>313</v>
      </c>
    </row>
    <row r="17" spans="1:6" s="156" customFormat="1" ht="28.5" customHeight="1" x14ac:dyDescent="0.25">
      <c r="A17" s="18"/>
      <c r="B17" s="155" t="s">
        <v>301</v>
      </c>
      <c r="C17" s="55" t="s">
        <v>316</v>
      </c>
      <c r="D17" s="154" t="s">
        <v>373</v>
      </c>
      <c r="E17" s="154" t="s">
        <v>383</v>
      </c>
      <c r="F17" s="154" t="s">
        <v>315</v>
      </c>
    </row>
    <row r="18" spans="1:6" s="156" customFormat="1" ht="28.5" customHeight="1" x14ac:dyDescent="0.25">
      <c r="A18" s="18"/>
      <c r="B18" s="155" t="s">
        <v>301</v>
      </c>
      <c r="C18" s="55" t="s">
        <v>318</v>
      </c>
      <c r="D18" s="154" t="s">
        <v>373</v>
      </c>
      <c r="E18" s="154" t="s">
        <v>383</v>
      </c>
      <c r="F18" s="154" t="s">
        <v>317</v>
      </c>
    </row>
    <row r="19" spans="1:6" s="156" customFormat="1" ht="28.5" customHeight="1" x14ac:dyDescent="0.25">
      <c r="A19" s="18"/>
      <c r="B19" s="155" t="s">
        <v>319</v>
      </c>
      <c r="C19" s="55" t="s">
        <v>320</v>
      </c>
      <c r="D19" s="154" t="s">
        <v>376</v>
      </c>
      <c r="E19" s="154" t="s">
        <v>375</v>
      </c>
      <c r="F19" s="154" t="s">
        <v>300</v>
      </c>
    </row>
    <row r="20" spans="1:6" s="156" customFormat="1" ht="28.5" customHeight="1" x14ac:dyDescent="0.25">
      <c r="A20" s="18"/>
      <c r="B20" s="155" t="s">
        <v>321</v>
      </c>
      <c r="C20" s="55" t="s">
        <v>320</v>
      </c>
      <c r="D20" s="154" t="s">
        <v>374</v>
      </c>
      <c r="E20" s="154" t="s">
        <v>375</v>
      </c>
      <c r="F20" s="154" t="s">
        <v>303</v>
      </c>
    </row>
    <row r="21" spans="1:6" s="156" customFormat="1" ht="28.5" customHeight="1" x14ac:dyDescent="0.25">
      <c r="A21" s="18"/>
      <c r="B21" s="155" t="s">
        <v>322</v>
      </c>
      <c r="C21" s="55" t="s">
        <v>306</v>
      </c>
      <c r="D21" s="154" t="s">
        <v>377</v>
      </c>
      <c r="E21" s="154" t="s">
        <v>378</v>
      </c>
      <c r="F21" s="154" t="s">
        <v>305</v>
      </c>
    </row>
    <row r="22" spans="1:6" s="156" customFormat="1" ht="28.5" customHeight="1" x14ac:dyDescent="0.25">
      <c r="A22" s="18"/>
      <c r="B22" s="155" t="s">
        <v>323</v>
      </c>
      <c r="C22" s="55" t="s">
        <v>307</v>
      </c>
      <c r="D22" s="154" t="s">
        <v>379</v>
      </c>
      <c r="E22" s="154" t="s">
        <v>378</v>
      </c>
      <c r="F22" s="154" t="s">
        <v>367</v>
      </c>
    </row>
    <row r="23" spans="1:6" s="156" customFormat="1" ht="28.5" customHeight="1" x14ac:dyDescent="0.25">
      <c r="A23" s="18"/>
      <c r="B23" s="155" t="s">
        <v>324</v>
      </c>
      <c r="C23" s="55" t="s">
        <v>308</v>
      </c>
      <c r="D23" s="154" t="s">
        <v>380</v>
      </c>
      <c r="E23" s="154" t="s">
        <v>378</v>
      </c>
      <c r="F23" s="154" t="s">
        <v>368</v>
      </c>
    </row>
    <row r="24" spans="1:6" s="156" customFormat="1" ht="28.5" customHeight="1" x14ac:dyDescent="0.25">
      <c r="A24" s="18"/>
      <c r="B24" s="155" t="s">
        <v>321</v>
      </c>
      <c r="C24" s="55" t="s">
        <v>325</v>
      </c>
      <c r="D24" s="154" t="s">
        <v>374</v>
      </c>
      <c r="E24" s="154" t="s">
        <v>381</v>
      </c>
      <c r="F24" s="154" t="s">
        <v>309</v>
      </c>
    </row>
    <row r="25" spans="1:6" s="156" customFormat="1" ht="28.5" customHeight="1" x14ac:dyDescent="0.25">
      <c r="A25" s="18"/>
      <c r="B25" s="155" t="s">
        <v>323</v>
      </c>
      <c r="C25" s="55" t="s">
        <v>325</v>
      </c>
      <c r="D25" s="154" t="s">
        <v>374</v>
      </c>
      <c r="E25" s="154" t="s">
        <v>381</v>
      </c>
      <c r="F25" s="154" t="s">
        <v>311</v>
      </c>
    </row>
    <row r="26" spans="1:6" s="156" customFormat="1" ht="28.5" customHeight="1" x14ac:dyDescent="0.25">
      <c r="A26" s="18"/>
      <c r="B26" s="155" t="s">
        <v>319</v>
      </c>
      <c r="C26" s="55" t="s">
        <v>314</v>
      </c>
      <c r="D26" s="154" t="s">
        <v>380</v>
      </c>
      <c r="E26" s="154" t="s">
        <v>378</v>
      </c>
      <c r="F26" s="154" t="s">
        <v>313</v>
      </c>
    </row>
    <row r="27" spans="1:6" s="156" customFormat="1" ht="28.5" customHeight="1" x14ac:dyDescent="0.25">
      <c r="A27" s="18"/>
      <c r="B27" s="155" t="s">
        <v>321</v>
      </c>
      <c r="C27" s="55" t="s">
        <v>314</v>
      </c>
      <c r="D27" s="154" t="s">
        <v>382</v>
      </c>
      <c r="E27" s="154" t="s">
        <v>378</v>
      </c>
      <c r="F27" s="154" t="s">
        <v>313</v>
      </c>
    </row>
    <row r="28" spans="1:6" s="156" customFormat="1" ht="28.5" customHeight="1" x14ac:dyDescent="0.25">
      <c r="A28" s="18"/>
      <c r="B28" s="155" t="s">
        <v>323</v>
      </c>
      <c r="C28" s="55" t="s">
        <v>316</v>
      </c>
      <c r="D28" s="154" t="s">
        <v>380</v>
      </c>
      <c r="E28" s="154" t="s">
        <v>378</v>
      </c>
      <c r="F28" s="154" t="s">
        <v>315</v>
      </c>
    </row>
    <row r="29" spans="1:6" s="156" customFormat="1" ht="28.5" customHeight="1" x14ac:dyDescent="0.25">
      <c r="A29" s="18"/>
      <c r="B29" s="155" t="s">
        <v>321</v>
      </c>
      <c r="C29" s="55" t="s">
        <v>316</v>
      </c>
      <c r="D29" s="154" t="s">
        <v>373</v>
      </c>
      <c r="E29" s="154" t="s">
        <v>384</v>
      </c>
      <c r="F29" s="154" t="s">
        <v>315</v>
      </c>
    </row>
    <row r="30" spans="1:6" s="156" customFormat="1" ht="28.5" customHeight="1" x14ac:dyDescent="0.25">
      <c r="A30" s="18"/>
      <c r="B30" s="155" t="s">
        <v>326</v>
      </c>
      <c r="C30" s="55" t="s">
        <v>318</v>
      </c>
      <c r="D30" s="154" t="s">
        <v>373</v>
      </c>
      <c r="E30" s="154" t="s">
        <v>384</v>
      </c>
      <c r="F30" s="154" t="s">
        <v>317</v>
      </c>
    </row>
    <row r="31" spans="1:6" s="156" customFormat="1" ht="28.5" customHeight="1" x14ac:dyDescent="0.25">
      <c r="A31" s="18"/>
      <c r="B31" s="155" t="s">
        <v>323</v>
      </c>
      <c r="C31" s="55" t="s">
        <v>306</v>
      </c>
      <c r="D31" s="154" t="s">
        <v>379</v>
      </c>
      <c r="E31" s="154" t="s">
        <v>378</v>
      </c>
      <c r="F31" s="154" t="s">
        <v>305</v>
      </c>
    </row>
    <row r="32" spans="1:6" s="156" customFormat="1" ht="28.5" customHeight="1" x14ac:dyDescent="0.25">
      <c r="A32" s="18"/>
      <c r="B32" s="155" t="s">
        <v>322</v>
      </c>
      <c r="C32" s="55" t="s">
        <v>307</v>
      </c>
      <c r="D32" s="154" t="s">
        <v>379</v>
      </c>
      <c r="E32" s="154" t="s">
        <v>378</v>
      </c>
      <c r="F32" s="154" t="s">
        <v>367</v>
      </c>
    </row>
    <row r="33" spans="1:6" s="156" customFormat="1" ht="28.5" customHeight="1" x14ac:dyDescent="0.25">
      <c r="A33" s="18"/>
      <c r="B33" s="155" t="s">
        <v>319</v>
      </c>
      <c r="C33" s="55" t="s">
        <v>308</v>
      </c>
      <c r="D33" s="154" t="s">
        <v>377</v>
      </c>
      <c r="E33" s="154" t="s">
        <v>378</v>
      </c>
      <c r="F33" s="154" t="s">
        <v>368</v>
      </c>
    </row>
    <row r="34" spans="1:6" s="156" customFormat="1" ht="28.5" customHeight="1" x14ac:dyDescent="0.25">
      <c r="A34" s="18"/>
      <c r="B34" s="155" t="s">
        <v>322</v>
      </c>
      <c r="C34" s="155" t="s">
        <v>318</v>
      </c>
      <c r="D34" s="154" t="s">
        <v>380</v>
      </c>
      <c r="E34" s="154" t="s">
        <v>378</v>
      </c>
      <c r="F34" s="154" t="s">
        <v>317</v>
      </c>
    </row>
    <row r="35" spans="1:6" s="156" customFormat="1" ht="28.5" customHeight="1" x14ac:dyDescent="0.25">
      <c r="A35" s="18"/>
      <c r="B35" s="155" t="s">
        <v>301</v>
      </c>
      <c r="C35" s="155" t="s">
        <v>328</v>
      </c>
      <c r="D35" s="154" t="s">
        <v>373</v>
      </c>
      <c r="E35" s="154" t="s">
        <v>383</v>
      </c>
      <c r="F35" s="157" t="s">
        <v>327</v>
      </c>
    </row>
    <row r="36" spans="1:6" s="156" customFormat="1" ht="28.5" customHeight="1" x14ac:dyDescent="0.25">
      <c r="A36" s="18"/>
      <c r="B36" s="155" t="s">
        <v>301</v>
      </c>
      <c r="C36" s="155" t="s">
        <v>330</v>
      </c>
      <c r="D36" s="154" t="s">
        <v>373</v>
      </c>
      <c r="E36" s="154" t="s">
        <v>383</v>
      </c>
      <c r="F36" s="157" t="s">
        <v>329</v>
      </c>
    </row>
    <row r="37" spans="1:6" s="156" customFormat="1" ht="28.5" customHeight="1" x14ac:dyDescent="0.25">
      <c r="A37" s="158" t="s">
        <v>331</v>
      </c>
      <c r="B37" s="155" t="s">
        <v>301</v>
      </c>
      <c r="C37" s="159" t="s">
        <v>333</v>
      </c>
      <c r="D37" s="154" t="s">
        <v>373</v>
      </c>
      <c r="E37" s="154" t="s">
        <v>383</v>
      </c>
      <c r="F37" s="157" t="s">
        <v>332</v>
      </c>
    </row>
    <row r="38" spans="1:6" s="156" customFormat="1" ht="28.5" customHeight="1" x14ac:dyDescent="0.25">
      <c r="A38" s="160"/>
      <c r="B38" s="155" t="s">
        <v>301</v>
      </c>
      <c r="C38" s="159" t="s">
        <v>334</v>
      </c>
      <c r="D38" s="154" t="s">
        <v>373</v>
      </c>
      <c r="E38" s="154" t="s">
        <v>383</v>
      </c>
      <c r="F38" s="154" t="s">
        <v>369</v>
      </c>
    </row>
    <row r="39" spans="1:6" s="156" customFormat="1" ht="28.5" customHeight="1" x14ac:dyDescent="0.25">
      <c r="A39" s="160"/>
      <c r="B39" s="155" t="s">
        <v>301</v>
      </c>
      <c r="C39" s="159" t="s">
        <v>336</v>
      </c>
      <c r="D39" s="154" t="s">
        <v>373</v>
      </c>
      <c r="E39" s="154" t="s">
        <v>383</v>
      </c>
      <c r="F39" s="157" t="s">
        <v>335</v>
      </c>
    </row>
    <row r="40" spans="1:6" s="156" customFormat="1" ht="28.5" customHeight="1" x14ac:dyDescent="0.25">
      <c r="A40" s="160"/>
      <c r="B40" s="155" t="s">
        <v>301</v>
      </c>
      <c r="C40" s="159" t="s">
        <v>338</v>
      </c>
      <c r="D40" s="154" t="s">
        <v>373</v>
      </c>
      <c r="E40" s="154" t="s">
        <v>383</v>
      </c>
      <c r="F40" s="157" t="s">
        <v>337</v>
      </c>
    </row>
    <row r="41" spans="1:6" s="156" customFormat="1" ht="28.5" customHeight="1" x14ac:dyDescent="0.25">
      <c r="A41" s="160"/>
      <c r="B41" s="155" t="s">
        <v>301</v>
      </c>
      <c r="C41" s="159" t="s">
        <v>340</v>
      </c>
      <c r="D41" s="154" t="s">
        <v>373</v>
      </c>
      <c r="E41" s="154" t="s">
        <v>383</v>
      </c>
      <c r="F41" s="157" t="s">
        <v>339</v>
      </c>
    </row>
    <row r="42" spans="1:6" s="156" customFormat="1" ht="28.5" customHeight="1" x14ac:dyDescent="0.25">
      <c r="A42" s="160"/>
      <c r="B42" s="155" t="s">
        <v>301</v>
      </c>
      <c r="C42" s="159" t="s">
        <v>342</v>
      </c>
      <c r="D42" s="154" t="s">
        <v>373</v>
      </c>
      <c r="E42" s="154" t="s">
        <v>383</v>
      </c>
      <c r="F42" s="157" t="s">
        <v>341</v>
      </c>
    </row>
    <row r="43" spans="1:6" s="156" customFormat="1" ht="28.5" customHeight="1" x14ac:dyDescent="0.25">
      <c r="A43" s="160"/>
      <c r="B43" s="155" t="s">
        <v>301</v>
      </c>
      <c r="C43" s="159" t="s">
        <v>344</v>
      </c>
      <c r="D43" s="154" t="s">
        <v>373</v>
      </c>
      <c r="E43" s="154" t="s">
        <v>383</v>
      </c>
      <c r="F43" s="157" t="s">
        <v>343</v>
      </c>
    </row>
    <row r="44" spans="1:6" s="156" customFormat="1" ht="28.5" customHeight="1" x14ac:dyDescent="0.25">
      <c r="A44" s="160"/>
      <c r="B44" s="155" t="s">
        <v>301</v>
      </c>
      <c r="C44" s="159" t="s">
        <v>346</v>
      </c>
      <c r="D44" s="154" t="s">
        <v>373</v>
      </c>
      <c r="E44" s="154" t="s">
        <v>383</v>
      </c>
      <c r="F44" s="157" t="s">
        <v>345</v>
      </c>
    </row>
    <row r="45" spans="1:6" s="156" customFormat="1" ht="28.5" customHeight="1" x14ac:dyDescent="0.25">
      <c r="A45" s="160"/>
      <c r="B45" s="155" t="s">
        <v>301</v>
      </c>
      <c r="C45" s="170">
        <v>10</v>
      </c>
      <c r="D45" s="154" t="s">
        <v>373</v>
      </c>
      <c r="E45" s="154" t="s">
        <v>383</v>
      </c>
      <c r="F45" s="157" t="s">
        <v>347</v>
      </c>
    </row>
    <row r="46" spans="1:6" s="156" customFormat="1" ht="28.5" customHeight="1" x14ac:dyDescent="0.25">
      <c r="A46" s="160"/>
      <c r="B46" s="155" t="s">
        <v>301</v>
      </c>
      <c r="C46" s="161">
        <v>11</v>
      </c>
      <c r="D46" s="154" t="s">
        <v>373</v>
      </c>
      <c r="E46" s="154" t="s">
        <v>383</v>
      </c>
      <c r="F46" s="157" t="s">
        <v>348</v>
      </c>
    </row>
    <row r="47" spans="1:6" s="156" customFormat="1" ht="28.5" customHeight="1" x14ac:dyDescent="0.25">
      <c r="A47" s="160"/>
      <c r="B47" s="155" t="s">
        <v>319</v>
      </c>
      <c r="C47" s="159" t="s">
        <v>349</v>
      </c>
      <c r="D47" s="154" t="s">
        <v>376</v>
      </c>
      <c r="E47" s="154" t="s">
        <v>386</v>
      </c>
      <c r="F47" s="157" t="s">
        <v>327</v>
      </c>
    </row>
    <row r="48" spans="1:6" s="156" customFormat="1" ht="28.5" customHeight="1" x14ac:dyDescent="0.25">
      <c r="A48" s="160"/>
      <c r="B48" s="155" t="s">
        <v>321</v>
      </c>
      <c r="C48" s="159" t="s">
        <v>350</v>
      </c>
      <c r="D48" s="154" t="s">
        <v>387</v>
      </c>
      <c r="E48" s="154" t="s">
        <v>388</v>
      </c>
      <c r="F48" s="154" t="s">
        <v>345</v>
      </c>
    </row>
    <row r="49" spans="1:6" s="156" customFormat="1" ht="28.5" customHeight="1" x14ac:dyDescent="0.25">
      <c r="A49" s="160"/>
      <c r="B49" s="159" t="s">
        <v>351</v>
      </c>
      <c r="C49" s="159" t="s">
        <v>352</v>
      </c>
      <c r="D49" s="154" t="s">
        <v>379</v>
      </c>
      <c r="E49" s="154" t="s">
        <v>383</v>
      </c>
      <c r="F49" s="157" t="s">
        <v>327</v>
      </c>
    </row>
    <row r="50" spans="1:6" s="156" customFormat="1" ht="28.5" customHeight="1" x14ac:dyDescent="0.25">
      <c r="A50" s="160"/>
      <c r="B50" s="159" t="s">
        <v>353</v>
      </c>
      <c r="C50" s="159" t="s">
        <v>352</v>
      </c>
      <c r="D50" s="154" t="s">
        <v>379</v>
      </c>
      <c r="E50" s="154" t="s">
        <v>383</v>
      </c>
      <c r="F50" s="154" t="s">
        <v>345</v>
      </c>
    </row>
    <row r="51" spans="1:6" s="156" customFormat="1" ht="28.5" customHeight="1" x14ac:dyDescent="0.25">
      <c r="A51" s="160"/>
      <c r="B51" s="155" t="s">
        <v>319</v>
      </c>
      <c r="C51" s="159" t="s">
        <v>354</v>
      </c>
      <c r="D51" s="154" t="s">
        <v>389</v>
      </c>
      <c r="E51" s="154" t="s">
        <v>390</v>
      </c>
      <c r="F51" s="157" t="s">
        <v>347</v>
      </c>
    </row>
    <row r="52" spans="1:6" s="156" customFormat="1" ht="28.5" customHeight="1" x14ac:dyDescent="0.25">
      <c r="A52" s="160"/>
      <c r="B52" s="155" t="s">
        <v>321</v>
      </c>
      <c r="C52" s="159" t="s">
        <v>354</v>
      </c>
      <c r="D52" s="154" t="s">
        <v>373</v>
      </c>
      <c r="E52" s="154" t="s">
        <v>385</v>
      </c>
      <c r="F52" s="154" t="s">
        <v>332</v>
      </c>
    </row>
    <row r="53" spans="1:6" s="156" customFormat="1" ht="28.5" customHeight="1" x14ac:dyDescent="0.25">
      <c r="A53" s="160"/>
      <c r="B53" s="159" t="s">
        <v>351</v>
      </c>
      <c r="C53" s="159" t="s">
        <v>354</v>
      </c>
      <c r="D53" s="154" t="s">
        <v>391</v>
      </c>
      <c r="E53" s="154" t="s">
        <v>385</v>
      </c>
      <c r="F53" s="157" t="s">
        <v>347</v>
      </c>
    </row>
    <row r="54" spans="1:6" s="156" customFormat="1" ht="28.5" customHeight="1" x14ac:dyDescent="0.25">
      <c r="A54" s="160"/>
      <c r="B54" s="159" t="s">
        <v>356</v>
      </c>
      <c r="C54" s="159" t="s">
        <v>354</v>
      </c>
      <c r="D54" s="154" t="s">
        <v>377</v>
      </c>
      <c r="E54" s="154" t="s">
        <v>385</v>
      </c>
      <c r="F54" s="157" t="s">
        <v>355</v>
      </c>
    </row>
    <row r="55" spans="1:6" s="156" customFormat="1" ht="28.5" customHeight="1" x14ac:dyDescent="0.25">
      <c r="A55" s="160"/>
      <c r="B55" s="155" t="s">
        <v>319</v>
      </c>
      <c r="C55" s="159" t="s">
        <v>357</v>
      </c>
      <c r="D55" s="154" t="s">
        <v>382</v>
      </c>
      <c r="E55" s="154" t="s">
        <v>393</v>
      </c>
      <c r="F55" s="157" t="s">
        <v>348</v>
      </c>
    </row>
    <row r="56" spans="1:6" s="156" customFormat="1" ht="28.5" customHeight="1" x14ac:dyDescent="0.25">
      <c r="A56" s="160"/>
      <c r="B56" s="155" t="s">
        <v>321</v>
      </c>
      <c r="C56" s="159" t="s">
        <v>357</v>
      </c>
      <c r="D56" s="154" t="s">
        <v>379</v>
      </c>
      <c r="E56" s="154" t="s">
        <v>392</v>
      </c>
      <c r="F56" s="154" t="s">
        <v>369</v>
      </c>
    </row>
    <row r="57" spans="1:6" s="156" customFormat="1" ht="28.5" customHeight="1" x14ac:dyDescent="0.25">
      <c r="A57" s="160"/>
      <c r="B57" s="159" t="s">
        <v>351</v>
      </c>
      <c r="C57" s="159" t="s">
        <v>357</v>
      </c>
      <c r="D57" s="154" t="s">
        <v>382</v>
      </c>
      <c r="E57" s="154" t="s">
        <v>392</v>
      </c>
      <c r="F57" s="157" t="s">
        <v>347</v>
      </c>
    </row>
    <row r="58" spans="1:6" s="156" customFormat="1" ht="28.5" customHeight="1" x14ac:dyDescent="0.25">
      <c r="A58" s="160"/>
      <c r="B58" s="159" t="s">
        <v>358</v>
      </c>
      <c r="C58" s="159" t="s">
        <v>357</v>
      </c>
      <c r="D58" s="154" t="s">
        <v>382</v>
      </c>
      <c r="E58" s="154" t="s">
        <v>392</v>
      </c>
      <c r="F58" s="157" t="s">
        <v>335</v>
      </c>
    </row>
    <row r="59" spans="1:6" s="156" customFormat="1" ht="28.5" customHeight="1" x14ac:dyDescent="0.25">
      <c r="A59" s="160"/>
      <c r="B59" s="155" t="s">
        <v>319</v>
      </c>
      <c r="C59" s="159" t="s">
        <v>359</v>
      </c>
      <c r="D59" s="154" t="s">
        <v>379</v>
      </c>
      <c r="E59" s="154" t="s">
        <v>392</v>
      </c>
      <c r="F59" s="157" t="s">
        <v>347</v>
      </c>
    </row>
    <row r="60" spans="1:6" s="156" customFormat="1" ht="28.5" customHeight="1" x14ac:dyDescent="0.25">
      <c r="A60" s="160"/>
      <c r="B60" s="155" t="s">
        <v>321</v>
      </c>
      <c r="C60" s="159" t="s">
        <v>359</v>
      </c>
      <c r="D60" s="154" t="s">
        <v>382</v>
      </c>
      <c r="E60" s="154" t="s">
        <v>392</v>
      </c>
      <c r="F60" s="154" t="s">
        <v>332</v>
      </c>
    </row>
    <row r="61" spans="1:6" s="156" customFormat="1" ht="28.5" customHeight="1" x14ac:dyDescent="0.25">
      <c r="A61" s="160"/>
      <c r="B61" s="155" t="s">
        <v>351</v>
      </c>
      <c r="C61" s="159" t="s">
        <v>359</v>
      </c>
      <c r="D61" s="154" t="s">
        <v>382</v>
      </c>
      <c r="E61" s="154" t="s">
        <v>392</v>
      </c>
      <c r="F61" s="154" t="s">
        <v>348</v>
      </c>
    </row>
    <row r="62" spans="1:6" s="156" customFormat="1" ht="28.5" customHeight="1" x14ac:dyDescent="0.25">
      <c r="A62" s="160"/>
      <c r="B62" s="159" t="s">
        <v>361</v>
      </c>
      <c r="C62" s="159" t="s">
        <v>359</v>
      </c>
      <c r="D62" s="154" t="s">
        <v>379</v>
      </c>
      <c r="E62" s="154" t="s">
        <v>392</v>
      </c>
      <c r="F62" s="157" t="s">
        <v>360</v>
      </c>
    </row>
    <row r="63" spans="1:6" s="156" customFormat="1" ht="28.5" customHeight="1" x14ac:dyDescent="0.25">
      <c r="A63" s="160"/>
      <c r="B63" s="155" t="s">
        <v>319</v>
      </c>
      <c r="C63" s="159" t="s">
        <v>362</v>
      </c>
      <c r="D63" s="154" t="s">
        <v>394</v>
      </c>
      <c r="E63" s="154" t="s">
        <v>395</v>
      </c>
      <c r="F63" s="154" t="s">
        <v>348</v>
      </c>
    </row>
    <row r="64" spans="1:6" s="156" customFormat="1" ht="28.5" customHeight="1" x14ac:dyDescent="0.25">
      <c r="A64" s="160"/>
      <c r="B64" s="155" t="s">
        <v>321</v>
      </c>
      <c r="C64" s="159" t="s">
        <v>362</v>
      </c>
      <c r="D64" s="154" t="s">
        <v>373</v>
      </c>
      <c r="E64" s="154" t="s">
        <v>396</v>
      </c>
      <c r="F64" s="154" t="s">
        <v>345</v>
      </c>
    </row>
    <row r="65" spans="1:7" s="156" customFormat="1" ht="28.5" customHeight="1" x14ac:dyDescent="0.25">
      <c r="A65" s="160"/>
      <c r="B65" s="159" t="s">
        <v>361</v>
      </c>
      <c r="C65" s="159" t="s">
        <v>362</v>
      </c>
      <c r="D65" s="154" t="s">
        <v>377</v>
      </c>
      <c r="E65" s="154" t="s">
        <v>385</v>
      </c>
      <c r="F65" s="157" t="s">
        <v>360</v>
      </c>
    </row>
    <row r="66" spans="1:7" s="156" customFormat="1" ht="28.5" customHeight="1" x14ac:dyDescent="0.25">
      <c r="B66" s="159" t="s">
        <v>363</v>
      </c>
      <c r="C66" s="159" t="s">
        <v>362</v>
      </c>
      <c r="D66" s="154" t="s">
        <v>382</v>
      </c>
      <c r="E66" s="154" t="s">
        <v>385</v>
      </c>
      <c r="F66" s="157" t="s">
        <v>341</v>
      </c>
    </row>
    <row r="67" spans="1:7" s="156" customFormat="1" ht="28.5" customHeight="1" x14ac:dyDescent="0.25">
      <c r="B67" s="155" t="s">
        <v>321</v>
      </c>
      <c r="C67" s="161">
        <v>10</v>
      </c>
      <c r="D67" s="154" t="s">
        <v>377</v>
      </c>
      <c r="E67" s="154" t="s">
        <v>385</v>
      </c>
      <c r="F67" s="154" t="s">
        <v>369</v>
      </c>
    </row>
    <row r="68" spans="1:7" s="156" customFormat="1" ht="28.5" customHeight="1" x14ac:dyDescent="0.25">
      <c r="B68" s="155" t="s">
        <v>319</v>
      </c>
      <c r="C68" s="161">
        <v>10</v>
      </c>
      <c r="D68" s="154" t="s">
        <v>382</v>
      </c>
      <c r="E68" s="154" t="s">
        <v>385</v>
      </c>
      <c r="F68" s="154" t="s">
        <v>370</v>
      </c>
      <c r="G68" s="162"/>
    </row>
    <row r="69" spans="1:7" s="156" customFormat="1" ht="28.5" customHeight="1" x14ac:dyDescent="0.25">
      <c r="B69" s="155" t="s">
        <v>321</v>
      </c>
      <c r="C69" s="161">
        <v>11</v>
      </c>
      <c r="D69" s="154" t="s">
        <v>373</v>
      </c>
      <c r="E69" s="154" t="s">
        <v>385</v>
      </c>
      <c r="F69" s="154" t="s">
        <v>369</v>
      </c>
    </row>
    <row r="70" spans="1:7" s="163" customFormat="1" ht="28.5" customHeight="1" x14ac:dyDescent="0.2">
      <c r="B70" s="155" t="s">
        <v>319</v>
      </c>
      <c r="C70" s="161">
        <v>11</v>
      </c>
      <c r="D70" s="154" t="s">
        <v>382</v>
      </c>
      <c r="E70" s="154" t="s">
        <v>385</v>
      </c>
      <c r="F70" s="154" t="s">
        <v>348</v>
      </c>
    </row>
    <row r="71" spans="1:7" s="156" customFormat="1" ht="28.5" customHeight="1" x14ac:dyDescent="0.25">
      <c r="B71" s="165"/>
      <c r="C71" s="166"/>
      <c r="D71" s="164"/>
      <c r="E71" s="164"/>
    </row>
    <row r="72" spans="1:7" s="156" customFormat="1" ht="28.5" customHeight="1" x14ac:dyDescent="0.25">
      <c r="B72" s="165"/>
      <c r="C72" s="165"/>
      <c r="D72" s="164"/>
      <c r="E72" s="164"/>
    </row>
    <row r="73" spans="1:7" s="156" customFormat="1" ht="28.5" customHeight="1" x14ac:dyDescent="0.25">
      <c r="B73" s="165"/>
      <c r="C73" s="165"/>
      <c r="D73" s="164"/>
      <c r="E73" s="164"/>
      <c r="G73" s="162"/>
    </row>
    <row r="74" spans="1:7" s="156" customFormat="1" ht="28.5" customHeight="1" x14ac:dyDescent="0.25">
      <c r="B74" s="165"/>
      <c r="C74" s="166"/>
      <c r="D74" s="164"/>
      <c r="E74" s="164"/>
    </row>
    <row r="75" spans="1:7" s="156" customFormat="1" ht="28.5" customHeight="1" x14ac:dyDescent="0.25">
      <c r="B75" s="165"/>
      <c r="C75" s="166"/>
      <c r="D75" s="164"/>
      <c r="E75" s="164"/>
    </row>
    <row r="76" spans="1:7" s="156" customFormat="1" ht="28.5" customHeight="1" x14ac:dyDescent="0.25">
      <c r="B76" s="165"/>
      <c r="C76" s="166"/>
      <c r="D76" s="164"/>
      <c r="E76" s="164"/>
    </row>
    <row r="77" spans="1:7" s="156" customFormat="1" ht="28.5" customHeight="1" x14ac:dyDescent="0.25">
      <c r="B77" s="165"/>
      <c r="C77" s="166"/>
      <c r="D77" s="164"/>
      <c r="E77" s="164"/>
    </row>
    <row r="78" spans="1:7" s="156" customFormat="1" ht="28.5" customHeight="1" x14ac:dyDescent="0.25">
      <c r="B78" s="165"/>
      <c r="C78" s="166"/>
      <c r="D78" s="164"/>
      <c r="E78" s="164"/>
    </row>
    <row r="79" spans="1:7" s="156" customFormat="1" ht="28.5" customHeight="1" x14ac:dyDescent="0.25">
      <c r="B79" s="165"/>
      <c r="C79" s="166"/>
      <c r="D79" s="164"/>
      <c r="E79" s="164"/>
    </row>
    <row r="80" spans="1:7" s="156" customFormat="1" ht="28.5" customHeight="1" x14ac:dyDescent="0.25">
      <c r="B80" s="165"/>
      <c r="C80" s="166"/>
      <c r="D80" s="164"/>
      <c r="E80" s="164"/>
      <c r="G80" s="162" t="e">
        <f>SUM(#REF!)</f>
        <v>#REF!</v>
      </c>
    </row>
    <row r="81" spans="2:7" s="156" customFormat="1" ht="28.5" customHeight="1" x14ac:dyDescent="0.25">
      <c r="B81" s="165"/>
      <c r="C81" s="166"/>
      <c r="D81" s="164"/>
      <c r="E81" s="164"/>
      <c r="G81" s="162" t="e">
        <f>SUM(#REF!)</f>
        <v>#REF!</v>
      </c>
    </row>
    <row r="82" spans="2:7" s="156" customFormat="1" ht="28.5" customHeight="1" x14ac:dyDescent="0.25">
      <c r="B82" s="165"/>
      <c r="C82" s="166"/>
      <c r="D82" s="164"/>
      <c r="E82" s="164"/>
      <c r="G82" s="162" t="e">
        <f>G80+G81</f>
        <v>#REF!</v>
      </c>
    </row>
    <row r="83" spans="2:7" s="156" customFormat="1" ht="28.5" customHeight="1" x14ac:dyDescent="0.25">
      <c r="B83" s="165"/>
      <c r="C83" s="166"/>
      <c r="D83" s="164"/>
      <c r="E83" s="164"/>
    </row>
    <row r="84" spans="2:7" s="156" customFormat="1" ht="28.5" customHeight="1" x14ac:dyDescent="0.25">
      <c r="B84" s="165"/>
      <c r="C84" s="166"/>
      <c r="D84" s="164"/>
      <c r="E84" s="164"/>
    </row>
    <row r="85" spans="2:7" s="156" customFormat="1" ht="28.5" customHeight="1" x14ac:dyDescent="0.25">
      <c r="B85" s="165"/>
      <c r="C85" s="166"/>
      <c r="D85" s="164"/>
      <c r="E85" s="164"/>
    </row>
    <row r="86" spans="2:7" s="156" customFormat="1" ht="28.5" customHeight="1" x14ac:dyDescent="0.25">
      <c r="B86" s="165"/>
      <c r="C86" s="166"/>
      <c r="D86" s="164"/>
      <c r="E86" s="164"/>
    </row>
    <row r="87" spans="2:7" s="156" customFormat="1" ht="28.5" customHeight="1" x14ac:dyDescent="0.25">
      <c r="B87" s="165"/>
      <c r="C87" s="166"/>
      <c r="D87" s="164"/>
      <c r="E87" s="164"/>
    </row>
    <row r="88" spans="2:7" s="156" customFormat="1" ht="28.5" customHeight="1" x14ac:dyDescent="0.25">
      <c r="B88" s="165"/>
      <c r="C88" s="166"/>
      <c r="D88" s="164"/>
      <c r="E88" s="164"/>
    </row>
    <row r="89" spans="2:7" s="156" customFormat="1" ht="28.5" customHeight="1" x14ac:dyDescent="0.25">
      <c r="B89" s="165"/>
      <c r="C89" s="166"/>
      <c r="D89" s="164"/>
      <c r="E89" s="164"/>
    </row>
    <row r="90" spans="2:7" s="156" customFormat="1" ht="28.5" customHeight="1" x14ac:dyDescent="0.25">
      <c r="B90" s="165"/>
      <c r="C90" s="166"/>
      <c r="D90" s="164"/>
      <c r="E90" s="164"/>
    </row>
    <row r="91" spans="2:7" s="156" customFormat="1" ht="28.5" customHeight="1" x14ac:dyDescent="0.25">
      <c r="B91" s="165"/>
      <c r="C91" s="166"/>
      <c r="D91" s="164"/>
      <c r="E91" s="164"/>
    </row>
    <row r="92" spans="2:7" s="156" customFormat="1" ht="28.5" customHeight="1" x14ac:dyDescent="0.25">
      <c r="B92" s="165"/>
      <c r="C92" s="166"/>
      <c r="D92" s="164"/>
      <c r="E92" s="164"/>
    </row>
    <row r="93" spans="2:7" s="156" customFormat="1" ht="28.5" customHeight="1" x14ac:dyDescent="0.25">
      <c r="B93" s="165"/>
      <c r="C93" s="166"/>
      <c r="D93" s="164"/>
      <c r="E93" s="164"/>
    </row>
    <row r="94" spans="2:7" s="156" customFormat="1" ht="28.5" customHeight="1" x14ac:dyDescent="0.25">
      <c r="B94" s="165"/>
      <c r="C94" s="166"/>
      <c r="D94" s="164"/>
      <c r="E94" s="164"/>
    </row>
    <row r="95" spans="2:7" s="156" customFormat="1" ht="28.5" customHeight="1" x14ac:dyDescent="0.25">
      <c r="B95" s="165"/>
      <c r="C95" s="166"/>
      <c r="D95" s="164"/>
      <c r="E95" s="164"/>
    </row>
    <row r="96" spans="2:7" s="156" customFormat="1" ht="28.5" customHeight="1" x14ac:dyDescent="0.25">
      <c r="B96" s="165"/>
      <c r="C96" s="166"/>
      <c r="D96" s="164"/>
      <c r="E96" s="164"/>
    </row>
    <row r="97" spans="2:5" s="156" customFormat="1" ht="28.5" customHeight="1" x14ac:dyDescent="0.25">
      <c r="B97" s="165"/>
      <c r="C97" s="166"/>
      <c r="D97" s="164"/>
      <c r="E97" s="164"/>
    </row>
    <row r="98" spans="2:5" s="156" customFormat="1" ht="28.5" customHeight="1" x14ac:dyDescent="0.25">
      <c r="B98" s="165"/>
      <c r="C98" s="166"/>
      <c r="D98" s="164"/>
      <c r="E98" s="164"/>
    </row>
    <row r="99" spans="2:5" s="156" customFormat="1" ht="28.5" customHeight="1" x14ac:dyDescent="0.25">
      <c r="B99" s="168"/>
      <c r="C99" s="168"/>
      <c r="D99" s="167"/>
      <c r="E99" s="167"/>
    </row>
    <row r="100" spans="2:5" ht="24.75" customHeight="1" x14ac:dyDescent="0.25"/>
    <row r="101" spans="2:5" x14ac:dyDescent="0.25">
      <c r="B101" s="169"/>
      <c r="E101" s="34" t="s">
        <v>364</v>
      </c>
    </row>
    <row r="103" spans="2:5" x14ac:dyDescent="0.25">
      <c r="B103" s="169"/>
      <c r="E103" s="34" t="s">
        <v>365</v>
      </c>
    </row>
    <row r="105" spans="2:5" x14ac:dyDescent="0.25">
      <c r="B105" s="169"/>
      <c r="E105" s="34" t="s">
        <v>366</v>
      </c>
    </row>
  </sheetData>
  <mergeCells count="8">
    <mergeCell ref="C4:E4"/>
    <mergeCell ref="A5:E5"/>
    <mergeCell ref="A6:E6"/>
    <mergeCell ref="A1:B1"/>
    <mergeCell ref="C1:E1"/>
    <mergeCell ref="A2:B2"/>
    <mergeCell ref="C2:E2"/>
    <mergeCell ref="A3:B3"/>
  </mergeCells>
  <pageMargins left="0.39374999999999999" right="0.39374999999999999" top="0.39374999999999999" bottom="0.39374999999999999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2020</vt:lpstr>
      <vt:lpstr>ВСЕ ПО ШКОЛЕ.</vt:lpstr>
      <vt:lpstr>Расч.баз.оклада</vt:lpstr>
      <vt:lpstr>Кратность руководителя</vt:lpstr>
      <vt:lpstr>РАСПИСАНИЕ ВД</vt:lpstr>
      <vt:lpstr>'ВСЕ ПО ШКОЛЕ.'!_ФильтрБазыДанных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42</cp:lastModifiedBy>
  <cp:revision>2</cp:revision>
  <cp:lastPrinted>2022-09-30T08:05:40Z</cp:lastPrinted>
  <dcterms:created xsi:type="dcterms:W3CDTF">2022-09-27T15:57:28Z</dcterms:created>
  <dcterms:modified xsi:type="dcterms:W3CDTF">2022-12-05T13:24:10Z</dcterms:modified>
  <dc:language>ru-RU</dc:language>
</cp:coreProperties>
</file>